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8A70F954-B3C5-4A73-B843-C3FDA027580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8" i="1" l="1"/>
  <c r="E8" i="1"/>
  <c r="N67" i="1"/>
  <c r="I67" i="1"/>
  <c r="G66" i="1"/>
  <c r="J66" i="1" s="1"/>
  <c r="K66" i="1" l="1"/>
  <c r="H66" i="1"/>
  <c r="N66" i="1" s="1"/>
  <c r="E67" i="1" s="1"/>
  <c r="P67" i="1" s="1"/>
  <c r="L66" i="1"/>
  <c r="M66" i="1"/>
  <c r="G64" i="1"/>
  <c r="M64" i="1" s="1"/>
  <c r="I66" i="1" l="1"/>
  <c r="P66" i="1" s="1"/>
  <c r="H64" i="1"/>
  <c r="N64" i="1" s="1"/>
  <c r="E65" i="1" s="1"/>
  <c r="P65" i="1" s="1"/>
  <c r="J64" i="1"/>
  <c r="K64" i="1"/>
  <c r="L64" i="1"/>
  <c r="I64" i="1" l="1"/>
  <c r="P64" i="1" s="1"/>
  <c r="G53" i="1" l="1"/>
  <c r="K53" i="1" s="1"/>
  <c r="J53" i="1" l="1"/>
  <c r="H53" i="1"/>
  <c r="N53" i="1" s="1"/>
  <c r="E54" i="1" s="1"/>
  <c r="P54" i="1" s="1"/>
  <c r="L53" i="1"/>
  <c r="M53" i="1"/>
  <c r="G21" i="1"/>
  <c r="L21" i="1" s="1"/>
  <c r="I53" i="1" l="1"/>
  <c r="P53" i="1" s="1"/>
  <c r="J21" i="1"/>
  <c r="M21" i="1"/>
  <c r="K21" i="1"/>
  <c r="H21" i="1"/>
  <c r="N21" i="1" l="1"/>
  <c r="I21" i="1"/>
  <c r="P21" i="1" l="1"/>
  <c r="P11" i="1"/>
  <c r="P10" i="1"/>
  <c r="P20" i="1"/>
  <c r="P22" i="1"/>
  <c r="P42" i="1"/>
  <c r="P43" i="1"/>
  <c r="I22" i="1" l="1"/>
  <c r="G23" i="1"/>
  <c r="L23" i="1" s="1"/>
  <c r="I24" i="1"/>
  <c r="N24" i="1"/>
  <c r="N62" i="1"/>
  <c r="G61" i="1"/>
  <c r="K61" i="1" s="1"/>
  <c r="N57" i="1"/>
  <c r="N52" i="1"/>
  <c r="N51" i="1"/>
  <c r="G50" i="1"/>
  <c r="K50" i="1" s="1"/>
  <c r="G56" i="1"/>
  <c r="M56" i="1" s="1"/>
  <c r="G49" i="1"/>
  <c r="M49" i="1" s="1"/>
  <c r="I11" i="1"/>
  <c r="P31" i="1"/>
  <c r="M23" i="1" l="1"/>
  <c r="H23" i="1"/>
  <c r="N23" i="1" s="1"/>
  <c r="K23" i="1"/>
  <c r="J23" i="1"/>
  <c r="H50" i="1"/>
  <c r="N50" i="1" s="1"/>
  <c r="E52" i="1" s="1"/>
  <c r="I52" i="1" s="1"/>
  <c r="L50" i="1"/>
  <c r="M61" i="1"/>
  <c r="H61" i="1"/>
  <c r="N61" i="1" s="1"/>
  <c r="E62" i="1" s="1"/>
  <c r="L61" i="1"/>
  <c r="J61" i="1"/>
  <c r="M50" i="1"/>
  <c r="J50" i="1"/>
  <c r="L49" i="1"/>
  <c r="J56" i="1"/>
  <c r="K56" i="1"/>
  <c r="H56" i="1"/>
  <c r="L56" i="1"/>
  <c r="K49" i="1"/>
  <c r="H49" i="1"/>
  <c r="N49" i="1" s="1"/>
  <c r="E51" i="1" s="1"/>
  <c r="I10" i="1"/>
  <c r="N10" i="1"/>
  <c r="I23" i="1" l="1"/>
  <c r="P23" i="1" s="1"/>
  <c r="I51" i="1"/>
  <c r="P51" i="1"/>
  <c r="I50" i="1"/>
  <c r="P50" i="1" s="1"/>
  <c r="I62" i="1"/>
  <c r="P62" i="1"/>
  <c r="I61" i="1"/>
  <c r="P61" i="1" s="1"/>
  <c r="I56" i="1"/>
  <c r="N56" i="1"/>
  <c r="E57" i="1" s="1"/>
  <c r="I49" i="1"/>
  <c r="P49" i="1" s="1"/>
  <c r="I57" i="1" l="1"/>
  <c r="P57" i="1"/>
  <c r="P56" i="1"/>
  <c r="G8" i="1"/>
  <c r="L8" i="1" s="1"/>
  <c r="G9" i="1"/>
  <c r="N35" i="1"/>
  <c r="N34" i="1"/>
  <c r="L9" i="1" l="1"/>
  <c r="J9" i="1"/>
  <c r="M9" i="1"/>
  <c r="K9" i="1"/>
  <c r="H9" i="1"/>
  <c r="N9" i="1" s="1"/>
  <c r="K8" i="1"/>
  <c r="M8" i="1"/>
  <c r="H8" i="1"/>
  <c r="N8" i="1" s="1"/>
  <c r="I8" i="1" l="1"/>
  <c r="I9" i="1"/>
  <c r="P9" i="1" s="1"/>
  <c r="G33" i="1"/>
  <c r="J33" i="1" s="1"/>
  <c r="G32" i="1"/>
  <c r="J32" i="1" s="1"/>
  <c r="P8" i="1" l="1"/>
  <c r="K32" i="1"/>
  <c r="L32" i="1"/>
  <c r="M32" i="1"/>
  <c r="H33" i="1"/>
  <c r="N33" i="1" s="1"/>
  <c r="E35" i="1" s="1"/>
  <c r="P35" i="1" s="1"/>
  <c r="K33" i="1"/>
  <c r="H32" i="1"/>
  <c r="N32" i="1" s="1"/>
  <c r="E34" i="1" s="1"/>
  <c r="P34" i="1" s="1"/>
  <c r="I33" i="1" l="1"/>
  <c r="P33" i="1" s="1"/>
  <c r="I32" i="1"/>
  <c r="P32" i="1" s="1"/>
  <c r="N7" i="1" l="1"/>
  <c r="G6" i="1"/>
  <c r="M6" i="1" l="1"/>
  <c r="H6" i="1"/>
  <c r="E7" i="1" l="1"/>
  <c r="P7" i="1" s="1"/>
  <c r="I7" i="1"/>
  <c r="I6" i="1"/>
  <c r="P6" i="1" s="1"/>
  <c r="I20" i="1" l="1"/>
  <c r="G19" i="1"/>
  <c r="G17" i="1"/>
  <c r="L19" i="1" l="1"/>
  <c r="J19" i="1"/>
  <c r="M17" i="1"/>
  <c r="J17" i="1"/>
  <c r="L17" i="1"/>
  <c r="H17" i="1"/>
  <c r="N17" i="1" s="1"/>
  <c r="E18" i="1" s="1"/>
  <c r="K19" i="1"/>
  <c r="M19" i="1"/>
  <c r="K17" i="1"/>
  <c r="H19" i="1"/>
  <c r="N19" i="1" s="1"/>
  <c r="I17" i="1" l="1"/>
  <c r="P17" i="1" s="1"/>
  <c r="I19" i="1"/>
  <c r="P19" i="1" s="1"/>
  <c r="I18" i="1" l="1"/>
  <c r="P18" i="1"/>
  <c r="G30" i="1"/>
  <c r="L30" i="1" s="1"/>
  <c r="N29" i="1"/>
  <c r="G28" i="1" l="1"/>
  <c r="K28" i="1" s="1"/>
  <c r="K30" i="1"/>
  <c r="M30" i="1"/>
  <c r="H30" i="1"/>
  <c r="N30" i="1" s="1"/>
  <c r="M28" i="1" l="1"/>
  <c r="H28" i="1"/>
  <c r="N28" i="1" s="1"/>
  <c r="E29" i="1" s="1"/>
  <c r="P29" i="1" s="1"/>
  <c r="L28" i="1"/>
  <c r="I30" i="1"/>
  <c r="P30" i="1" s="1"/>
  <c r="I28" i="1" l="1"/>
  <c r="P28" i="1" s="1"/>
  <c r="G40" i="1" l="1"/>
  <c r="G41" i="1"/>
  <c r="M41" i="1" s="1"/>
  <c r="J41" i="1" l="1"/>
  <c r="K41" i="1"/>
  <c r="H41" i="1"/>
  <c r="N41" i="1" s="1"/>
  <c r="H40" i="1"/>
  <c r="I40" i="1" s="1"/>
  <c r="I41" i="1" l="1"/>
  <c r="P41" i="1" s="1"/>
  <c r="N40" i="1"/>
  <c r="M40" i="1" l="1"/>
  <c r="J40" i="1"/>
  <c r="K40" i="1"/>
  <c r="P40" i="1" l="1"/>
  <c r="I42" i="1" l="1"/>
</calcChain>
</file>

<file path=xl/sharedStrings.xml><?xml version="1.0" encoding="utf-8"?>
<sst xmlns="http://schemas.openxmlformats.org/spreadsheetml/2006/main" count="131" uniqueCount="100">
  <si>
    <t>Amount</t>
  </si>
  <si>
    <t>UTR</t>
  </si>
  <si>
    <t>Hold the Amount because the Qty. is more then the DPR</t>
  </si>
  <si>
    <t xml:space="preserve">HASANPUR Village Pipe laying work </t>
  </si>
  <si>
    <t>08-03-2023 NEFT/AXISP00369766204/RIUP22/2502/AARHAM INTERNAT 196000.00</t>
  </si>
  <si>
    <t>21-03-2023 NEFT/AXISP00373201702/RIUP22/2685/AARHAM INTERNAT 98000.00</t>
  </si>
  <si>
    <t>27-03-2023 NEFT/AXISP00374603537/RIUP22/2738/AARHAM INTERNAT 58800.00</t>
  </si>
  <si>
    <t>11-04-2023 NEFT/AXISP00380905282/SPUP23/0073/AARHAM INTERNAT 98000.00</t>
  </si>
  <si>
    <t>GST Release Note</t>
  </si>
  <si>
    <t>20-05-2023 NEFT/AXISP00391552051/RIUP23/303/AARHAM INTERNATI ₹ 95,776.00</t>
  </si>
  <si>
    <t>20-05-2023 NEFT/AXISP00391552052/RIUP23/302/AARHAM INTERNATI ₹ 99,153.00</t>
  </si>
  <si>
    <t>29-05-2023 NEFT/AXISP00392949341/RIUP23/426/AARHAM INTERNATI 98000.00</t>
  </si>
  <si>
    <t>Bibipur Hatiya Village Pipeline laying work</t>
  </si>
  <si>
    <t>03-01-2023 NEFT/AXISP00351384277/RIUP22/1744/AARHAM INTERNAT 452923.00</t>
  </si>
  <si>
    <t>24-01-2023 NEFT/AXISP00356990172/RIUP22/1976/AARHAM INTERNAT ₹ 1,36,101.00</t>
  </si>
  <si>
    <t>31-01-2023 NEFT/AXISP00358425205/RIUP22/2043/AARHAM INTERNAT 185063.00</t>
  </si>
  <si>
    <t>24-02-2023 NEFT/AXISP00365286191/RIUP22/2279/AARHAM INTERNAT 63300.00</t>
  </si>
  <si>
    <t>13-04-2023 13-04-2023 NEFT/AXISP00381797400/SPUP23/0122/AARHAM INTERNAT 98000.00</t>
  </si>
  <si>
    <t>16-06-2023 NEFT/AXISP00399073687/RIUP23/694/AARHAM INTERNATI 78400.00</t>
  </si>
  <si>
    <t>Bhogimazra Village Pipeline laying work</t>
  </si>
  <si>
    <t xml:space="preserve">GST Release Note </t>
  </si>
  <si>
    <t>20-10-2022 NEFT/AXISP00330252336/RIUP22/1059/AARHAM INTERNAT 147000.00</t>
  </si>
  <si>
    <t>22-11-2022 NEFT/AXISP00339527011/RIUP22/1316/AARHAM INTERNAT 37145.00</t>
  </si>
  <si>
    <t>18-01-2023 NEFT/AXISP00355694664/RIUP22/1829/AARHAM INTERNAT 119023.00</t>
  </si>
  <si>
    <t>20-02-2023 NEFT/AXISP00364387945/RIUP22/2229/AARHAM INTERNAT 49000.00</t>
  </si>
  <si>
    <t>24-02-2023 NEFT/AXISP00365286192/RIUP22/2278/AARHAM INTERNAT 44973.00</t>
  </si>
  <si>
    <t>11-04-2023 NEFT/AXISP00380905284/SPUP23/0071/AARHAM INTERNAT 29400.00</t>
  </si>
  <si>
    <t>16-06-2023 NEFT/AXISP00399073691/RIUP23/693/AARHAM INTERNATI 98000.00</t>
  </si>
  <si>
    <t>Yarpur Village Pipeline laying work</t>
  </si>
  <si>
    <t>08-08-2022 NEFT/AXISP00310461061/RIUP22/470/AARHAM INTERNATI 220500.00</t>
  </si>
  <si>
    <t>18-10-2022 NEFT/AXISP00329290828/RIUP22/1030/AARHAM INTERNAT 490000.00</t>
  </si>
  <si>
    <t>20-10-2022 NEFT/AXISP00330319204/RIUP22/1075/AARHAM INTERNAT 8600.00</t>
  </si>
  <si>
    <t>22-11-2022 NEFT/AXISP00339527010/RIUP22/1315/AARHAM INTERNAT 215707.00</t>
  </si>
  <si>
    <t>15-12-2022 NEFT/AXISP00346453829/RIUP22/1521/AARHAM INTERNAT 50000.00</t>
  </si>
  <si>
    <t>07-02-2023 NEFT/AXISP00361424978/RIUP22/2129/AARHAM INTERNAT ₹ 1,47,000.00</t>
  </si>
  <si>
    <t>19-06-2023 NEFT/AXISP00399550939/RIUP23/731/AARHAM INTERNATI 98000.00</t>
  </si>
  <si>
    <t>28-06-2023 NEFT/AXISP00401332287/RIUP23/866/AARHAM INTERNATI 73342.00</t>
  </si>
  <si>
    <t>21-08-2023 NEFT/AXISP00417026989/RIUP23/1632/AARHAM INTERNAT 98000.00</t>
  </si>
  <si>
    <t xml:space="preserve">02-08-2023 NEFT/AXISP00411959004/RIUP23/1322/AARHAM INTERNAT ₹ 46,771.00
</t>
  </si>
  <si>
    <t>02-08-2023 NEFT/AXISP00411959005/RIUP23/1323/AARHAM INTERNAT ₹ 1,82,810.00</t>
  </si>
  <si>
    <t>26-09-2023 NEFT/AXISP00427655665/RIUP23/2284/AARHAM INTERNATION  98000.00</t>
  </si>
  <si>
    <t>11-09-2023 NEFT/AXISP00423685740/RIUP23/1959/AARHAM INTERNATION  98000.00</t>
  </si>
  <si>
    <t>04-10-2023 NEFT/AXISP00430543820/RIUP23/2411A/AARHAM INTERNATION 65002.00</t>
  </si>
  <si>
    <t xml:space="preserve">04-10-2023 NEFT/AXISP00430543821/RIUP23/2412A/AARHAM INTERNATION 232691.00
</t>
  </si>
  <si>
    <t>Ahmadpur  Village Pipeline laying work</t>
  </si>
  <si>
    <t>Nai Nagla Sakauti  Village Pipeline laying work</t>
  </si>
  <si>
    <t>13-10-2023 NEFT/AXISP00434019644/RIUP23/2633/AARHAM INTERNATION 98000.00</t>
  </si>
  <si>
    <t>19-10-2023 NEFT/AXISP00435643032/RIUP23/2754/AARHAM INTERNATION 11178.00</t>
  </si>
  <si>
    <t>01-11-2023 NEFT/AXISP00439457388/RIUP23/2936/AARHAM INTERNATION  45602.00</t>
  </si>
  <si>
    <t>29-11-2023 NEFT/AXISP00439456856/RIUP23/3485/AARHAM INTERNATION 49000.00</t>
  </si>
  <si>
    <t>24-08-2023 NEFT/AXISP00418043566/RIUP23/1673/AARHAM INTERNATION 81358.00</t>
  </si>
  <si>
    <t>14-12-2023 NEFT/AXISP00452866512/RIUP23/3720/AARHAM INTERNATION 49000.00</t>
  </si>
  <si>
    <t>08-11-2023 NEFT/AXISP00441999414/RIUP23/2937/AARHAM INTERNATION 138762.00</t>
  </si>
  <si>
    <t>08-12-2023 NEFT/AXISP00451236003/RIUP23/3659/AARHAM INTERNATION 98000.00</t>
  </si>
  <si>
    <t>16-06-2023 NEFT/AXISP00399009125/RIUP23/661/AARHAM INTERNATI 455693.00</t>
  </si>
  <si>
    <t>31-07-2023 NEFT/AXISP00410478614/RIUP23/1272/AARHAM INTERNAT ₹ 1,13,213.00</t>
  </si>
  <si>
    <t>09-11-2023 NEFT/AXISP00442541904/RIUP23/3172/AARHAM INTERNATION 196000.00</t>
  </si>
  <si>
    <t>30-11-2023 NEFT/AXISP00447912056/RIUP23/3537/AARHAM INTERNATION 71815.00</t>
  </si>
  <si>
    <t>08-01-2024 NEFT/AXISP00460674629/RIUP23/4168/AARHAM INTERNATION ₹ 98,000.00</t>
  </si>
  <si>
    <t>30-12-2023 NEFT/AXISP00457527704/RIUP23/4001/AARHAM INTERNATION 77424.00</t>
  </si>
  <si>
    <t>15-12-2023 NEFT/AXISP00453272887/RIUP23/3728/AARHAM INTERNATION 40627.00</t>
  </si>
  <si>
    <t>23-10-2023 NEFT/AXISP00436449476/RIUP23/2823/AARHAM INTERNATION 196000.00</t>
  </si>
  <si>
    <t>Advance</t>
  </si>
  <si>
    <t>17-01-2024 NEFT/AXISP00463099941/RIUP23/4201/AARHAM INTERNATION/SBIN0011556 22967.00</t>
  </si>
  <si>
    <t>05-02-2024 NEFT/AXISP00468222688/RIUP23/4407/AARHAM INTERNATION/SBIN0011556 64085.00</t>
  </si>
  <si>
    <t>02-02-2024 NEFT/AXISP00467749363/RIUP23/4559/AARHAM INTERNATION/SBIN0011556 39200.00</t>
  </si>
  <si>
    <t>06-03-2024 NEFT/AXISP00477669910/RIUP23/4644/AARHAM INTERNATION/SBIN0011556 42920.00</t>
  </si>
  <si>
    <t>20-03-2024 NEFT/AXISP00482717103/RIUP23/5148/AARHAM INTERNATION/SBIN0011556 11270.00</t>
  </si>
  <si>
    <t>14-05-2024 NEFT/AXISP00499817094/RIUP24/0503/AARHAM INTERNATION/SBIN0011556 196000.00</t>
  </si>
  <si>
    <t>03-08-2024 NEFT/AXISP00524511281/RIUP24/1351/AARHAM INTERNATION/SBIN0011556 274400.00</t>
  </si>
  <si>
    <t>15-10-2024 NEFT/AXISP00553688662/RIUP24/2204/AARHAM INTERNATION/SBIN0011556 98000.00</t>
  </si>
  <si>
    <t>18-09-2024 NEFT/AXISP00541733386/RIUP24/1830/AARHAM INTERNATION/SBIN0011556 98000.00</t>
  </si>
  <si>
    <t>18-09-2024 NEFT/AXISP00541733387/RIUP24/1831/AARHAM INTERNATION/SBIN0011556 49000.00</t>
  </si>
  <si>
    <t>13-12-2024 NEFT/AXISP00583928106/RIUP24/2691/AARHAM INTERNATION/SBIN0011556 49000.00</t>
  </si>
  <si>
    <t xml:space="preserve"> KADARPUR VILLAGE Pipe Line &amp; FHTC Work</t>
  </si>
  <si>
    <t>Janipur village Pipeline work</t>
  </si>
  <si>
    <t>Hansanpur Village DEBIT NOTE work</t>
  </si>
  <si>
    <t xml:space="preserve">subcontactor name </t>
  </si>
  <si>
    <t>state name</t>
  </si>
  <si>
    <t>Uttar Pradesh</t>
  </si>
  <si>
    <t>district name</t>
  </si>
  <si>
    <t>block name</t>
  </si>
  <si>
    <t>Aarham International</t>
  </si>
  <si>
    <t>Shamli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</si>
  <si>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</si>
  <si>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</si>
  <si>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</si>
  <si>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</si>
  <si>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</si>
  <si>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</si>
  <si>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</si>
  <si>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</si>
  <si>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</si>
  <si>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</si>
  <si>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</si>
  <si>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</si>
  <si>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</si>
  <si>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</si>
  <si>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</si>
  <si>
    <t>Payment_Amount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</si>
</sst>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10"/>
      <color theme="1"/>
      <name val="Comic Sans MS"/>
      <family val="4"/>
    </font>
    <font>
      <sz val="10"/>
      <color rgb="FF333333"/>
      <name val="Verdana"/>
      <family val="2"/>
    </font>
    <font>
      <sz val="8"/>
      <name val="Calibri"/>
      <family val="2"/>
      <scheme val="minor"/>
    </font>
    <font>
      <sz val="9"/>
      <color rgb="FFFF0000"/>
      <name val="Comic Sans MS"/>
      <family val="4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99">
    <xf numFmtId="0" fontId="0" fillId="0" borderId="0" xfId="0"/>
    <xf numFmtId="15" fontId="3" fillId="2" borderId="3" xfId="0" applyNumberFormat="1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0" fontId="0" fillId="2" borderId="0" xfId="0" applyFill="1" applyAlignment="1">
      <alignment horizontal="center" vertical="center"/>
    </xf>
    <xf numFmtId="15" fontId="3" fillId="3" borderId="3" xfId="0" applyNumberFormat="1" applyFont="1" applyFill="1" applyBorder="1" applyAlignment="1">
      <alignment horizontal="center" vertical="center"/>
    </xf>
    <xf numFmtId="43" fontId="3" fillId="3" borderId="3" xfId="1" applyNumberFormat="1" applyFont="1" applyFill="1" applyBorder="1" applyAlignment="1">
      <alignment vertical="center"/>
    </xf>
    <xf numFmtId="0" fontId="5" fillId="2" borderId="5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vertical="center"/>
    </xf>
    <xf numFmtId="43" fontId="0" fillId="2" borderId="3" xfId="1" applyNumberFormat="1" applyFont="1" applyFill="1" applyBorder="1" applyAlignment="1">
      <alignment vertical="center"/>
    </xf>
    <xf numFmtId="0" fontId="0" fillId="3" borderId="3" xfId="0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3" fillId="0" borderId="3" xfId="1" applyNumberFormat="1" applyFont="1" applyFill="1" applyBorder="1" applyAlignment="1">
      <alignment vertical="center"/>
    </xf>
    <xf numFmtId="0" fontId="2" fillId="2" borderId="0" xfId="1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3" borderId="3" xfId="1" applyNumberFormat="1" applyFont="1" applyFill="1" applyBorder="1" applyAlignment="1">
      <alignment horizontal="center" vertical="center"/>
    </xf>
    <xf numFmtId="0" fontId="3" fillId="2" borderId="3" xfId="1" applyNumberFormat="1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3" fillId="2" borderId="6" xfId="1" applyNumberFormat="1" applyFont="1" applyFill="1" applyBorder="1" applyAlignment="1">
      <alignment horizontal="center" vertical="center"/>
    </xf>
    <xf numFmtId="14" fontId="0" fillId="2" borderId="0" xfId="0" applyNumberFormat="1" applyFill="1" applyAlignment="1">
      <alignment vertical="center"/>
    </xf>
    <xf numFmtId="14" fontId="3" fillId="2" borderId="0" xfId="0" applyNumberFormat="1" applyFont="1" applyFill="1" applyAlignment="1">
      <alignment vertical="center"/>
    </xf>
    <xf numFmtId="0" fontId="0" fillId="3" borderId="2" xfId="0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0" fontId="0" fillId="2" borderId="8" xfId="0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0" fontId="0" fillId="2" borderId="5" xfId="0" applyFill="1" applyBorder="1" applyAlignment="1">
      <alignment vertical="center"/>
    </xf>
    <xf numFmtId="0" fontId="0" fillId="2" borderId="4" xfId="0" applyFill="1" applyBorder="1" applyAlignment="1">
      <alignment vertical="center"/>
    </xf>
    <xf numFmtId="0" fontId="3" fillId="3" borderId="3" xfId="0" applyFont="1" applyFill="1" applyBorder="1" applyAlignment="1">
      <alignment horizontal="center" vertical="center"/>
    </xf>
    <xf numFmtId="43" fontId="10" fillId="3" borderId="3" xfId="1" applyNumberFormat="1" applyFont="1" applyFill="1" applyBorder="1" applyAlignment="1">
      <alignment vertical="center"/>
    </xf>
    <xf numFmtId="14" fontId="3" fillId="3" borderId="3" xfId="1" applyNumberFormat="1" applyFont="1" applyFill="1" applyBorder="1" applyAlignment="1">
      <alignment horizontal="center" vertical="center"/>
    </xf>
    <xf numFmtId="43" fontId="3" fillId="2" borderId="2" xfId="1" applyNumberFormat="1" applyFont="1" applyFill="1" applyBorder="1" applyAlignment="1">
      <alignment vertical="center"/>
    </xf>
    <xf numFmtId="0" fontId="3" fillId="2" borderId="2" xfId="1" applyNumberFormat="1" applyFont="1" applyFill="1" applyBorder="1" applyAlignment="1">
      <alignment horizontal="center" vertical="center"/>
    </xf>
    <xf numFmtId="14" fontId="3" fillId="3" borderId="4" xfId="1" applyNumberFormat="1" applyFont="1" applyFill="1" applyBorder="1" applyAlignment="1">
      <alignment horizontal="center" vertical="center"/>
    </xf>
    <xf numFmtId="0" fontId="3" fillId="3" borderId="4" xfId="1" applyNumberFormat="1" applyFont="1" applyFill="1" applyBorder="1" applyAlignment="1">
      <alignment horizontal="center" vertical="center"/>
    </xf>
    <xf numFmtId="43" fontId="3" fillId="3" borderId="4" xfId="1" applyNumberFormat="1" applyFont="1" applyFill="1" applyBorder="1" applyAlignment="1">
      <alignment vertical="center"/>
    </xf>
    <xf numFmtId="43" fontId="10" fillId="3" borderId="4" xfId="1" applyNumberFormat="1" applyFont="1" applyFill="1" applyBorder="1" applyAlignment="1">
      <alignment vertical="center"/>
    </xf>
    <xf numFmtId="43" fontId="3" fillId="2" borderId="11" xfId="1" applyNumberFormat="1" applyFont="1" applyFill="1" applyBorder="1" applyAlignment="1">
      <alignment vertical="center"/>
    </xf>
    <xf numFmtId="43" fontId="3" fillId="3" borderId="6" xfId="1" applyNumberFormat="1" applyFont="1" applyFill="1" applyBorder="1" applyAlignment="1">
      <alignment vertical="center"/>
    </xf>
    <xf numFmtId="0" fontId="0" fillId="3" borderId="6" xfId="0" applyFill="1" applyBorder="1" applyAlignment="1">
      <alignment vertical="center"/>
    </xf>
    <xf numFmtId="43" fontId="3" fillId="3" borderId="2" xfId="1" applyNumberFormat="1" applyFont="1" applyFill="1" applyBorder="1" applyAlignment="1">
      <alignment vertical="center"/>
    </xf>
    <xf numFmtId="43" fontId="3" fillId="0" borderId="2" xfId="1" applyNumberFormat="1" applyFont="1" applyFill="1" applyBorder="1" applyAlignment="1">
      <alignment vertical="center"/>
    </xf>
    <xf numFmtId="0" fontId="5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15" fontId="3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0" fillId="2" borderId="2" xfId="0" applyFill="1" applyBorder="1" applyAlignment="1">
      <alignment vertical="center"/>
    </xf>
    <xf numFmtId="0" fontId="3" fillId="0" borderId="2" xfId="0" applyFont="1" applyBorder="1" applyAlignment="1">
      <alignment horizontal="center" vertical="center" wrapText="1"/>
    </xf>
    <xf numFmtId="15" fontId="3" fillId="3" borderId="2" xfId="0" applyNumberFormat="1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43" fontId="3" fillId="3" borderId="12" xfId="1" applyNumberFormat="1" applyFont="1" applyFill="1" applyBorder="1" applyAlignment="1">
      <alignment vertical="center"/>
    </xf>
    <xf numFmtId="0" fontId="7" fillId="2" borderId="2" xfId="0" applyFont="1" applyFill="1" applyBorder="1" applyAlignment="1">
      <alignment horizontal="center" vertical="center" wrapText="1"/>
    </xf>
    <xf numFmtId="43" fontId="3" fillId="2" borderId="10" xfId="1" applyNumberFormat="1" applyFont="1" applyFill="1" applyBorder="1" applyAlignment="1">
      <alignment vertical="center"/>
    </xf>
    <xf numFmtId="0" fontId="3" fillId="2" borderId="10" xfId="1" applyNumberFormat="1" applyFont="1" applyFill="1" applyBorder="1" applyAlignment="1">
      <alignment horizontal="center" vertical="center"/>
    </xf>
    <xf numFmtId="43" fontId="10" fillId="3" borderId="2" xfId="1" applyNumberFormat="1" applyFont="1" applyFill="1" applyBorder="1" applyAlignment="1">
      <alignment vertical="center"/>
    </xf>
    <xf numFmtId="0" fontId="0" fillId="3" borderId="3" xfId="0" applyFill="1" applyBorder="1" applyAlignment="1">
      <alignment horizontal="left" vertical="top" wrapText="1"/>
    </xf>
    <xf numFmtId="15" fontId="3" fillId="0" borderId="2" xfId="0" applyNumberFormat="1" applyFont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43" fontId="0" fillId="2" borderId="2" xfId="1" applyNumberFormat="1" applyFont="1" applyFill="1" applyBorder="1" applyAlignment="1">
      <alignment vertical="center"/>
    </xf>
    <xf numFmtId="15" fontId="3" fillId="3" borderId="5" xfId="0" applyNumberFormat="1" applyFont="1" applyFill="1" applyBorder="1" applyAlignment="1">
      <alignment horizontal="center" vertical="center"/>
    </xf>
    <xf numFmtId="0" fontId="3" fillId="3" borderId="5" xfId="0" quotePrefix="1" applyFont="1" applyFill="1" applyBorder="1" applyAlignment="1">
      <alignment horizontal="center" vertical="center"/>
    </xf>
    <xf numFmtId="43" fontId="3" fillId="3" borderId="5" xfId="1" applyNumberFormat="1" applyFont="1" applyFill="1" applyBorder="1" applyAlignment="1">
      <alignment vertical="center"/>
    </xf>
    <xf numFmtId="43" fontId="10" fillId="3" borderId="5" xfId="1" applyNumberFormat="1" applyFont="1" applyFill="1" applyBorder="1" applyAlignment="1">
      <alignment vertical="center"/>
    </xf>
    <xf numFmtId="15" fontId="3" fillId="3" borderId="4" xfId="0" applyNumberFormat="1" applyFont="1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2" fontId="0" fillId="3" borderId="4" xfId="0" applyNumberFormat="1" applyFill="1" applyBorder="1" applyAlignment="1">
      <alignment vertical="center"/>
    </xf>
    <xf numFmtId="43" fontId="0" fillId="2" borderId="4" xfId="1" applyNumberFormat="1" applyFont="1" applyFill="1" applyBorder="1" applyAlignment="1">
      <alignment vertical="center"/>
    </xf>
    <xf numFmtId="0" fontId="8" fillId="3" borderId="2" xfId="0" applyFont="1" applyFill="1" applyBorder="1" applyAlignment="1">
      <alignment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43" fontId="3" fillId="0" borderId="4" xfId="1" applyNumberFormat="1" applyFont="1" applyFill="1" applyBorder="1" applyAlignment="1">
      <alignment vertical="center"/>
    </xf>
    <xf numFmtId="0" fontId="0" fillId="3" borderId="5" xfId="0" applyFill="1" applyBorder="1" applyAlignment="1">
      <alignment vertical="center"/>
    </xf>
    <xf numFmtId="43" fontId="3" fillId="3" borderId="7" xfId="1" applyNumberFormat="1" applyFont="1" applyFill="1" applyBorder="1" applyAlignment="1">
      <alignment vertical="center"/>
    </xf>
    <xf numFmtId="0" fontId="0" fillId="3" borderId="4" xfId="0" applyFill="1" applyBorder="1" applyAlignment="1">
      <alignment vertical="center"/>
    </xf>
    <xf numFmtId="15" fontId="3" fillId="3" borderId="7" xfId="0" applyNumberFormat="1" applyFont="1" applyFill="1" applyBorder="1" applyAlignment="1">
      <alignment horizontal="center" vertical="center"/>
    </xf>
    <xf numFmtId="14" fontId="3" fillId="3" borderId="3" xfId="1" applyNumberFormat="1" applyFont="1" applyFill="1" applyBorder="1" applyAlignment="1">
      <alignment vertical="center"/>
    </xf>
    <xf numFmtId="14" fontId="3" fillId="3" borderId="5" xfId="1" applyNumberFormat="1" applyFont="1" applyFill="1" applyBorder="1" applyAlignment="1">
      <alignment vertical="center"/>
    </xf>
    <xf numFmtId="0" fontId="3" fillId="3" borderId="5" xfId="1" applyNumberFormat="1" applyFont="1" applyFill="1" applyBorder="1" applyAlignment="1">
      <alignment horizontal="center" vertical="center"/>
    </xf>
    <xf numFmtId="14" fontId="3" fillId="3" borderId="4" xfId="1" applyNumberFormat="1" applyFont="1" applyFill="1" applyBorder="1" applyAlignment="1">
      <alignment vertical="center"/>
    </xf>
    <xf numFmtId="0" fontId="3" fillId="2" borderId="2" xfId="1" applyNumberFormat="1" applyFont="1" applyFill="1" applyBorder="1" applyAlignment="1">
      <alignment vertical="center"/>
    </xf>
    <xf numFmtId="0" fontId="6" fillId="0" borderId="0" xfId="0" applyFont="1"/>
    <xf numFmtId="0" fontId="6" fillId="0" borderId="0" xfId="0" applyFont="1" applyAlignment="1">
      <alignment wrapText="1"/>
    </xf>
    <xf numFmtId="0" fontId="6" fillId="2" borderId="5" xfId="0" applyFont="1" applyFill="1" applyBorder="1" applyAlignment="1">
      <alignment vertical="center"/>
    </xf>
    <xf numFmtId="0" fontId="6" fillId="2" borderId="5" xfId="0" applyFont="1" applyFill="1" applyBorder="1" applyAlignment="1">
      <alignment horizontal="center" vertical="center" wrapText="1"/>
    </xf>
    <xf numFmtId="14" fontId="6" fillId="2" borderId="5" xfId="0" applyNumberFormat="1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43" fontId="11" fillId="2" borderId="5" xfId="2" applyFont="1" applyFill="1" applyBorder="1" applyAlignment="1">
      <alignment horizontal="center" vertical="center"/>
    </xf>
    <xf numFmtId="43" fontId="6" fillId="2" borderId="5" xfId="2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 wrapText="1"/>
    </xf>
  </cellXfs>
  <cellStyles count="3">
    <cellStyle name="Comma" xfId="1" builtinId="3"/>
    <cellStyle name="Comma 2" xfId="2" xr:uid="{56FD9E68-EBA5-4277-AE67-722D9776DBA1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68"/>
  <sheetViews>
    <sheetView tabSelected="1" zoomScale="77" zoomScaleNormal="192" workbookViewId="0">
      <pane ySplit="5" topLeftCell="A6" activePane="bottomLeft" state="frozen"/>
      <selection activeCell="E1" sqref="E1"/>
      <selection pane="bottomLeft" activeCell="A6" sqref="A6:XFD7"/>
    </sheetView>
  </sheetViews>
  <sheetFormatPr defaultColWidth="9" defaultRowHeight="20.100000000000001" customHeight="1" x14ac:dyDescent="0.25"/>
  <cols>
    <col min="1" max="1" width="13" style="2" customWidth="1"/>
    <col min="2" max="2" width="30.140625" style="2" bestFit="1" customWidth="1"/>
    <col min="3" max="3" width="13.140625" style="2" bestFit="1" customWidth="1"/>
    <col min="4" max="4" width="13.5703125" style="13" customWidth="1"/>
    <col min="5" max="5" width="12.7109375" style="2" bestFit="1" customWidth="1"/>
    <col min="6" max="6" width="11.7109375" style="2" customWidth="1"/>
    <col min="7" max="7" width="13.5703125" style="2" customWidth="1"/>
    <col min="8" max="8" width="11.85546875" style="12" bestFit="1" customWidth="1"/>
    <col min="9" max="9" width="15.28515625" style="12" bestFit="1" customWidth="1"/>
    <col min="10" max="10" width="10.28515625" style="2" bestFit="1" customWidth="1"/>
    <col min="11" max="11" width="14" style="2" bestFit="1" customWidth="1"/>
    <col min="12" max="12" width="14.85546875" style="2" bestFit="1" customWidth="1"/>
    <col min="13" max="13" width="13.7109375" style="2" bestFit="1" customWidth="1"/>
    <col min="14" max="14" width="14.85546875" style="2" customWidth="1"/>
    <col min="15" max="15" width="19.5703125" style="2" bestFit="1" customWidth="1"/>
    <col min="16" max="16" width="15.42578125" style="2" bestFit="1" customWidth="1"/>
    <col min="17" max="17" width="17.140625" style="2" customWidth="1"/>
    <col min="18" max="18" width="15.28515625" style="2" bestFit="1" customWidth="1"/>
    <col min="19" max="19" width="101.42578125" style="2" bestFit="1" customWidth="1"/>
    <col min="20" max="20" width="16" style="2" bestFit="1" customWidth="1"/>
    <col min="21" max="21" width="126.42578125" style="2" customWidth="1"/>
    <col min="22" max="16384" width="9" style="2"/>
  </cols>
  <sheetData>
    <row r="1" spans="1:21" ht="20.100000000000001" customHeight="1" x14ac:dyDescent="0.25">
      <c r="A1" s="91" t="s">
        <v>77</v>
      </c>
      <c r="B1" t="s">
        <v>82</v>
      </c>
      <c r="C1"/>
      <c r="E1" s="3"/>
      <c r="F1" s="3"/>
      <c r="G1" s="3"/>
      <c r="H1" s="4"/>
      <c r="I1" s="4"/>
    </row>
    <row r="2" spans="1:21" ht="20.100000000000001" customHeight="1" x14ac:dyDescent="0.25">
      <c r="A2" s="90" t="s">
        <v>78</v>
      </c>
      <c r="B2" t="s">
        <v>79</v>
      </c>
      <c r="C2"/>
      <c r="D2" s="24"/>
      <c r="G2" s="5"/>
      <c r="I2" s="5"/>
      <c r="J2" s="6"/>
      <c r="K2" s="6"/>
      <c r="L2" s="6"/>
      <c r="M2" s="6"/>
      <c r="N2" s="6"/>
      <c r="O2" s="6"/>
      <c r="P2" s="6"/>
      <c r="Q2" s="31"/>
      <c r="T2" s="6"/>
    </row>
    <row r="3" spans="1:21" ht="20.100000000000001" customHeight="1" thickBot="1" x14ac:dyDescent="0.3">
      <c r="A3" s="90" t="s">
        <v>80</v>
      </c>
      <c r="B3" t="s">
        <v>83</v>
      </c>
      <c r="C3"/>
      <c r="D3" s="24"/>
      <c r="G3" s="5"/>
      <c r="I3" s="5"/>
      <c r="J3" s="6"/>
      <c r="K3" s="6"/>
      <c r="L3" s="6"/>
      <c r="M3" s="6"/>
      <c r="N3" s="6"/>
      <c r="O3" s="6"/>
      <c r="P3" s="6"/>
      <c r="Q3" s="31"/>
      <c r="T3" s="6"/>
    </row>
    <row r="4" spans="1:21" ht="20.100000000000001" customHeight="1" thickBot="1" x14ac:dyDescent="0.3">
      <c r="A4" s="90" t="s">
        <v>81</v>
      </c>
      <c r="B4" t="s">
        <v>83</v>
      </c>
      <c r="C4"/>
      <c r="D4" s="25"/>
      <c r="E4" s="7"/>
      <c r="F4" s="6"/>
      <c r="G4" s="6"/>
      <c r="H4" s="8"/>
      <c r="I4" s="8"/>
      <c r="J4" s="6"/>
      <c r="K4" s="6"/>
      <c r="L4" s="6"/>
      <c r="M4" s="6"/>
      <c r="Q4" s="30"/>
      <c r="R4" s="9"/>
      <c r="S4" s="9"/>
    </row>
    <row r="5" spans="1:21" ht="20.100000000000001" customHeight="1" thickBot="1" x14ac:dyDescent="0.3">
      <c r="A5" s="92" t="s">
        <v>84</v>
      </c>
      <c r="B5" s="93" t="s">
        <v>85</v>
      </c>
      <c r="C5" s="94" t="s">
        <v>86</v>
      </c>
      <c r="D5" s="95" t="s">
        <v>87</v>
      </c>
      <c r="E5" s="93" t="s">
        <v>88</v>
      </c>
      <c r="F5" s="93" t="s">
        <v>89</v>
      </c>
      <c r="G5" s="95" t="s">
        <v>90</v>
      </c>
      <c r="H5" s="96" t="s">
        <v>91</v>
      </c>
      <c r="I5" s="97" t="s">
        <v>0</v>
      </c>
      <c r="J5" s="93" t="s">
        <v>92</v>
      </c>
      <c r="K5" s="93" t="s">
        <v>93</v>
      </c>
      <c r="L5" s="93" t="s">
        <v>94</v>
      </c>
      <c r="M5" s="93" t="s">
        <v>95</v>
      </c>
      <c r="N5" s="93" t="s">
        <v>96</v>
      </c>
      <c r="O5" s="98" t="s">
        <v>2</v>
      </c>
      <c r="P5" s="93" t="s">
        <v>97</v>
      </c>
      <c r="Q5" s="93" t="s">
        <v>99</v>
      </c>
      <c r="R5" s="93" t="s">
        <v>98</v>
      </c>
      <c r="S5" s="93" t="s">
        <v>1</v>
      </c>
      <c r="T5" s="16" t="s">
        <v>62</v>
      </c>
    </row>
    <row r="6" spans="1:21" ht="20.100000000000001" customHeight="1" x14ac:dyDescent="0.25">
      <c r="A6" s="52">
        <v>51760</v>
      </c>
      <c r="B6" s="57" t="s">
        <v>28</v>
      </c>
      <c r="C6" s="58">
        <v>44851</v>
      </c>
      <c r="D6" s="59">
        <v>2</v>
      </c>
      <c r="E6" s="50">
        <v>1198373</v>
      </c>
      <c r="F6" s="50">
        <v>0</v>
      </c>
      <c r="G6" s="50">
        <f>E6-F6</f>
        <v>1198373</v>
      </c>
      <c r="H6" s="50">
        <f>ROUND(G6*18%,)</f>
        <v>215707</v>
      </c>
      <c r="I6" s="50">
        <f>G6+H6</f>
        <v>1414080</v>
      </c>
      <c r="J6" s="50">
        <v>23967.46</v>
      </c>
      <c r="K6" s="50">
        <v>59918.65</v>
      </c>
      <c r="L6" s="50">
        <v>59918.65</v>
      </c>
      <c r="M6" s="50">
        <f>ROUND(G6*10%,)</f>
        <v>119837</v>
      </c>
      <c r="N6" s="50">
        <v>215707</v>
      </c>
      <c r="O6" s="50">
        <v>215632</v>
      </c>
      <c r="P6" s="50">
        <f>ROUND(I6-SUM(J6:O6),)</f>
        <v>719099</v>
      </c>
      <c r="Q6" s="50">
        <v>220500</v>
      </c>
      <c r="R6" s="50">
        <v>220500</v>
      </c>
      <c r="S6" s="32" t="s">
        <v>29</v>
      </c>
      <c r="T6" s="60">
        <v>-157291</v>
      </c>
      <c r="U6" s="36"/>
    </row>
    <row r="7" spans="1:21" ht="20.100000000000001" customHeight="1" x14ac:dyDescent="0.25">
      <c r="A7" s="52">
        <v>51760</v>
      </c>
      <c r="B7" s="18" t="s">
        <v>8</v>
      </c>
      <c r="C7" s="14">
        <v>44867</v>
      </c>
      <c r="D7" s="38">
        <v>2</v>
      </c>
      <c r="E7" s="15">
        <f>N6</f>
        <v>215707</v>
      </c>
      <c r="F7" s="10">
        <v>0</v>
      </c>
      <c r="G7" s="10"/>
      <c r="H7" s="10">
        <v>0</v>
      </c>
      <c r="I7" s="10">
        <f>G7+H7</f>
        <v>0</v>
      </c>
      <c r="J7" s="10">
        <v>0</v>
      </c>
      <c r="K7" s="10">
        <v>0</v>
      </c>
      <c r="L7" s="10">
        <v>0</v>
      </c>
      <c r="M7" s="10">
        <v>0</v>
      </c>
      <c r="N7" s="10">
        <f>H7</f>
        <v>0</v>
      </c>
      <c r="O7" s="10">
        <v>0</v>
      </c>
      <c r="P7" s="39">
        <f>E7</f>
        <v>215707</v>
      </c>
      <c r="Q7" s="15">
        <v>500000</v>
      </c>
      <c r="R7" s="15">
        <v>490000</v>
      </c>
      <c r="S7" s="21" t="s">
        <v>30</v>
      </c>
      <c r="T7" s="33"/>
      <c r="U7" s="19"/>
    </row>
    <row r="8" spans="1:21" ht="20.100000000000001" customHeight="1" x14ac:dyDescent="0.25">
      <c r="A8" s="52">
        <v>51760</v>
      </c>
      <c r="B8" s="18" t="s">
        <v>28</v>
      </c>
      <c r="C8" s="14">
        <v>45188</v>
      </c>
      <c r="D8" s="38">
        <v>7</v>
      </c>
      <c r="E8" s="15">
        <f>97423+7660</f>
        <v>105083</v>
      </c>
      <c r="F8" s="15">
        <v>0</v>
      </c>
      <c r="G8" s="15">
        <f>E8-F8</f>
        <v>105083</v>
      </c>
      <c r="H8" s="15">
        <f>ROUND(G8*18%,)</f>
        <v>18915</v>
      </c>
      <c r="I8" s="15">
        <f>G8+H8</f>
        <v>123998</v>
      </c>
      <c r="J8" s="15">
        <v>1050.83</v>
      </c>
      <c r="K8" s="15">
        <f>ROUND(G8*5%,)</f>
        <v>5254</v>
      </c>
      <c r="L8" s="15">
        <f>ROUND(G8*10%,)</f>
        <v>10508</v>
      </c>
      <c r="M8" s="15">
        <f>ROUND(G8*10%,)</f>
        <v>10508</v>
      </c>
      <c r="N8" s="39">
        <f>H8</f>
        <v>18915</v>
      </c>
      <c r="O8" s="15">
        <v>11709</v>
      </c>
      <c r="P8" s="15">
        <f>ROUND(I8-SUM(J8:O8),)</f>
        <v>66053</v>
      </c>
      <c r="Q8" s="15">
        <v>8600</v>
      </c>
      <c r="R8" s="48">
        <v>8600</v>
      </c>
      <c r="S8" s="49" t="s">
        <v>31</v>
      </c>
      <c r="T8" s="33"/>
      <c r="U8" s="19"/>
    </row>
    <row r="9" spans="1:21" ht="20.100000000000001" customHeight="1" x14ac:dyDescent="0.25">
      <c r="A9" s="52">
        <v>51760</v>
      </c>
      <c r="B9" s="18" t="s">
        <v>28</v>
      </c>
      <c r="C9" s="14">
        <v>45188</v>
      </c>
      <c r="D9" s="38">
        <v>8</v>
      </c>
      <c r="E9" s="15">
        <v>755469</v>
      </c>
      <c r="F9" s="15">
        <v>89652</v>
      </c>
      <c r="G9" s="15">
        <f>E9-F9</f>
        <v>665817</v>
      </c>
      <c r="H9" s="15">
        <f>ROUND(G9*18%,)</f>
        <v>119847</v>
      </c>
      <c r="I9" s="15">
        <f>G9+H9</f>
        <v>785664</v>
      </c>
      <c r="J9" s="15" t="e">
        <f>ROUND(G9*#REF!,)</f>
        <v>#REF!</v>
      </c>
      <c r="K9" s="15">
        <f>ROUND(G9*5%,)</f>
        <v>33291</v>
      </c>
      <c r="L9" s="15">
        <f>ROUND(G9*10%,)</f>
        <v>66582</v>
      </c>
      <c r="M9" s="15">
        <f>ROUND(G9*10%,)</f>
        <v>66582</v>
      </c>
      <c r="N9" s="39">
        <f>H9</f>
        <v>119847</v>
      </c>
      <c r="O9" s="15">
        <v>8354</v>
      </c>
      <c r="P9" s="15" t="e">
        <f>ROUND(I9-SUM(J9:O9),)</f>
        <v>#REF!</v>
      </c>
      <c r="Q9" s="15">
        <v>215707</v>
      </c>
      <c r="R9" s="15">
        <v>215707</v>
      </c>
      <c r="S9" s="21" t="s">
        <v>32</v>
      </c>
      <c r="T9" s="47"/>
      <c r="U9" s="19"/>
    </row>
    <row r="10" spans="1:21" ht="20.100000000000001" customHeight="1" x14ac:dyDescent="0.25">
      <c r="A10" s="52">
        <v>51760</v>
      </c>
      <c r="B10" s="18" t="s">
        <v>8</v>
      </c>
      <c r="C10" s="40">
        <v>45225</v>
      </c>
      <c r="D10" s="26">
        <v>7</v>
      </c>
      <c r="E10" s="15">
        <v>18915</v>
      </c>
      <c r="F10" s="10"/>
      <c r="G10" s="10"/>
      <c r="H10" s="10">
        <v>0</v>
      </c>
      <c r="I10" s="10">
        <f t="shared" ref="I10:I11" si="0">G10+H10</f>
        <v>0</v>
      </c>
      <c r="J10" s="10">
        <v>0</v>
      </c>
      <c r="K10" s="10">
        <v>0</v>
      </c>
      <c r="L10" s="10">
        <v>0</v>
      </c>
      <c r="M10" s="10">
        <v>0</v>
      </c>
      <c r="N10" s="10">
        <f t="shared" ref="N10" si="1">H10</f>
        <v>0</v>
      </c>
      <c r="O10" s="10">
        <v>0</v>
      </c>
      <c r="P10" s="39">
        <f>E10</f>
        <v>18915</v>
      </c>
      <c r="Q10" s="15">
        <v>50000</v>
      </c>
      <c r="R10" s="15">
        <v>50000</v>
      </c>
      <c r="S10" s="21" t="s">
        <v>33</v>
      </c>
      <c r="T10" s="47"/>
      <c r="U10" s="19"/>
    </row>
    <row r="11" spans="1:21" ht="20.100000000000001" customHeight="1" thickBot="1" x14ac:dyDescent="0.3">
      <c r="A11" s="52">
        <v>51760</v>
      </c>
      <c r="B11" s="18" t="s">
        <v>8</v>
      </c>
      <c r="C11" s="43">
        <v>45225</v>
      </c>
      <c r="D11" s="44">
        <v>8</v>
      </c>
      <c r="E11" s="45">
        <v>119847</v>
      </c>
      <c r="F11" s="11"/>
      <c r="G11" s="11"/>
      <c r="H11" s="11">
        <v>0</v>
      </c>
      <c r="I11" s="11">
        <f t="shared" si="0"/>
        <v>0</v>
      </c>
      <c r="J11" s="11">
        <v>0</v>
      </c>
      <c r="K11" s="11">
        <v>0</v>
      </c>
      <c r="L11" s="11">
        <v>0</v>
      </c>
      <c r="M11" s="11">
        <v>0</v>
      </c>
      <c r="N11" s="11">
        <v>0</v>
      </c>
      <c r="O11" s="11">
        <v>0</v>
      </c>
      <c r="P11" s="46">
        <f>E11</f>
        <v>119847</v>
      </c>
      <c r="Q11" s="15">
        <v>150000</v>
      </c>
      <c r="R11" s="15">
        <v>147000</v>
      </c>
      <c r="S11" s="21" t="s">
        <v>34</v>
      </c>
      <c r="T11" s="47"/>
      <c r="U11" s="19"/>
    </row>
    <row r="12" spans="1:21" ht="20.100000000000001" customHeight="1" x14ac:dyDescent="0.25">
      <c r="A12" s="52">
        <v>51760</v>
      </c>
      <c r="B12" s="10"/>
      <c r="C12" s="41"/>
      <c r="D12" s="42"/>
      <c r="E12" s="41"/>
      <c r="F12" s="41"/>
      <c r="G12" s="41"/>
      <c r="H12" s="41"/>
      <c r="I12" s="41"/>
      <c r="J12" s="41"/>
      <c r="K12" s="41"/>
      <c r="L12" s="41"/>
      <c r="M12" s="41"/>
      <c r="N12" s="41"/>
      <c r="O12" s="41"/>
      <c r="P12" s="41"/>
      <c r="Q12" s="15">
        <v>100000</v>
      </c>
      <c r="R12" s="15">
        <v>98000</v>
      </c>
      <c r="S12" s="21" t="s">
        <v>35</v>
      </c>
      <c r="T12" s="47"/>
      <c r="U12" s="19"/>
    </row>
    <row r="13" spans="1:21" ht="20.100000000000001" customHeight="1" x14ac:dyDescent="0.25">
      <c r="A13" s="52">
        <v>51760</v>
      </c>
      <c r="B13" s="10"/>
      <c r="C13" s="10"/>
      <c r="D13" s="27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23"/>
      <c r="Q13" s="15">
        <v>232691</v>
      </c>
      <c r="R13" s="15">
        <v>232691</v>
      </c>
      <c r="S13" s="21" t="s">
        <v>43</v>
      </c>
      <c r="T13" s="47"/>
      <c r="U13" s="19"/>
    </row>
    <row r="14" spans="1:21" ht="20.100000000000001" customHeight="1" x14ac:dyDescent="0.25">
      <c r="A14" s="52">
        <v>51760</v>
      </c>
      <c r="B14" s="10"/>
      <c r="C14" s="10"/>
      <c r="D14" s="27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5">
        <v>65002</v>
      </c>
      <c r="R14" s="15">
        <v>65002</v>
      </c>
      <c r="S14" s="21" t="s">
        <v>42</v>
      </c>
      <c r="T14" s="47"/>
      <c r="U14" s="19"/>
    </row>
    <row r="15" spans="1:21" ht="20.100000000000001" customHeight="1" x14ac:dyDescent="0.25">
      <c r="A15" s="52">
        <v>51760</v>
      </c>
      <c r="B15" s="10"/>
      <c r="C15" s="10"/>
      <c r="D15" s="27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5">
        <v>138762</v>
      </c>
      <c r="R15" s="15">
        <v>138762</v>
      </c>
      <c r="S15" s="21" t="s">
        <v>52</v>
      </c>
      <c r="T15" s="47"/>
      <c r="U15" s="19"/>
    </row>
    <row r="16" spans="1:21" ht="20.100000000000001" customHeight="1" thickBot="1" x14ac:dyDescent="0.3">
      <c r="A16" s="52">
        <v>51760</v>
      </c>
      <c r="B16" s="10"/>
      <c r="C16" s="10"/>
      <c r="D16" s="27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45">
        <v>100000</v>
      </c>
      <c r="R16" s="48">
        <v>98000</v>
      </c>
      <c r="S16" s="49" t="s">
        <v>53</v>
      </c>
      <c r="T16" s="47"/>
      <c r="U16" s="19"/>
    </row>
    <row r="17" spans="1:21" ht="20.100000000000001" customHeight="1" x14ac:dyDescent="0.25">
      <c r="A17" s="52">
        <v>52429</v>
      </c>
      <c r="B17" s="53" t="s">
        <v>19</v>
      </c>
      <c r="C17" s="58">
        <v>44841</v>
      </c>
      <c r="D17" s="59">
        <v>1</v>
      </c>
      <c r="E17" s="50">
        <v>209791</v>
      </c>
      <c r="F17" s="50">
        <v>0</v>
      </c>
      <c r="G17" s="50">
        <f t="shared" ref="G17" si="2">E17-F17</f>
        <v>209791</v>
      </c>
      <c r="H17" s="50">
        <f>ROUND(G17*18%,)</f>
        <v>37762</v>
      </c>
      <c r="I17" s="50">
        <f>ROUND(G17+H17,)</f>
        <v>247553</v>
      </c>
      <c r="J17" s="50">
        <f>G17*2%</f>
        <v>4195.82</v>
      </c>
      <c r="K17" s="50">
        <f>ROUND(G17*5%,)</f>
        <v>10490</v>
      </c>
      <c r="L17" s="50">
        <f>ROUND(G17*5%,)</f>
        <v>10490</v>
      </c>
      <c r="M17" s="50">
        <f>ROUND(G17*10%,)</f>
        <v>20979</v>
      </c>
      <c r="N17" s="64">
        <f>H17</f>
        <v>37762</v>
      </c>
      <c r="O17" s="50">
        <v>17255</v>
      </c>
      <c r="P17" s="50">
        <f t="shared" ref="P17" si="3">I17-SUM(J17:O17)</f>
        <v>146381.18</v>
      </c>
      <c r="Q17" s="50">
        <v>150000</v>
      </c>
      <c r="R17" s="50">
        <v>147000</v>
      </c>
      <c r="S17" s="32" t="s">
        <v>21</v>
      </c>
      <c r="T17" s="60">
        <v>-122622.94</v>
      </c>
      <c r="U17" s="19"/>
    </row>
    <row r="18" spans="1:21" ht="20.100000000000001" customHeight="1" x14ac:dyDescent="0.25">
      <c r="A18" s="52">
        <v>52429</v>
      </c>
      <c r="B18" s="18" t="s">
        <v>8</v>
      </c>
      <c r="C18" s="58">
        <v>44867</v>
      </c>
      <c r="D18" s="38">
        <v>1</v>
      </c>
      <c r="E18" s="15">
        <f>N17</f>
        <v>37762</v>
      </c>
      <c r="F18" s="10">
        <v>0</v>
      </c>
      <c r="G18" s="10"/>
      <c r="H18" s="10">
        <v>0</v>
      </c>
      <c r="I18" s="10">
        <f>G18+H18</f>
        <v>0</v>
      </c>
      <c r="J18" s="10">
        <v>0</v>
      </c>
      <c r="K18" s="10">
        <v>0</v>
      </c>
      <c r="L18" s="10"/>
      <c r="M18" s="10"/>
      <c r="N18" s="10"/>
      <c r="O18" s="10">
        <v>0</v>
      </c>
      <c r="P18" s="39">
        <f>E18</f>
        <v>37762</v>
      </c>
      <c r="Q18" s="50">
        <v>37145</v>
      </c>
      <c r="R18" s="15">
        <v>37145</v>
      </c>
      <c r="S18" s="21" t="s">
        <v>22</v>
      </c>
      <c r="T18" s="33"/>
      <c r="U18" s="19"/>
    </row>
    <row r="19" spans="1:21" ht="20.100000000000001" customHeight="1" x14ac:dyDescent="0.25">
      <c r="A19" s="52">
        <v>52429</v>
      </c>
      <c r="B19" s="18" t="s">
        <v>19</v>
      </c>
      <c r="C19" s="14">
        <v>44932</v>
      </c>
      <c r="D19" s="38">
        <v>5</v>
      </c>
      <c r="E19" s="15">
        <v>249850</v>
      </c>
      <c r="F19" s="15">
        <v>0</v>
      </c>
      <c r="G19" s="15">
        <f>E19-F19</f>
        <v>249850</v>
      </c>
      <c r="H19" s="15">
        <f>ROUND(G19*18%,)</f>
        <v>44973</v>
      </c>
      <c r="I19" s="15">
        <f>ROUND(G19+H19,)</f>
        <v>294823</v>
      </c>
      <c r="J19" s="15">
        <f>G19*2%</f>
        <v>4997</v>
      </c>
      <c r="K19" s="15">
        <f>ROUND(G19*5%,)</f>
        <v>12493</v>
      </c>
      <c r="L19" s="15">
        <f>ROUND(G19*10%,)</f>
        <v>24985</v>
      </c>
      <c r="M19" s="15">
        <f>ROUND(G19*10%,)</f>
        <v>24985</v>
      </c>
      <c r="N19" s="39">
        <f>H19</f>
        <v>44973</v>
      </c>
      <c r="O19" s="15">
        <v>63367</v>
      </c>
      <c r="P19" s="15">
        <f>I19-SUM(J19:O19)</f>
        <v>119023</v>
      </c>
      <c r="Q19" s="50">
        <v>119023</v>
      </c>
      <c r="R19" s="15">
        <v>119023</v>
      </c>
      <c r="S19" s="21" t="s">
        <v>23</v>
      </c>
      <c r="T19" s="33"/>
      <c r="U19" s="19"/>
    </row>
    <row r="20" spans="1:21" ht="20.100000000000001" customHeight="1" x14ac:dyDescent="0.25">
      <c r="A20" s="52">
        <v>52429</v>
      </c>
      <c r="B20" s="18" t="s">
        <v>8</v>
      </c>
      <c r="C20" s="14">
        <v>44977</v>
      </c>
      <c r="D20" s="38">
        <v>5</v>
      </c>
      <c r="E20" s="15">
        <v>44973</v>
      </c>
      <c r="F20" s="10">
        <v>0</v>
      </c>
      <c r="G20" s="10"/>
      <c r="H20" s="10">
        <v>0</v>
      </c>
      <c r="I20" s="10">
        <f>G20+H20</f>
        <v>0</v>
      </c>
      <c r="J20" s="10">
        <v>0</v>
      </c>
      <c r="K20" s="10">
        <v>0</v>
      </c>
      <c r="L20" s="10"/>
      <c r="M20" s="10"/>
      <c r="N20" s="10"/>
      <c r="O20" s="10">
        <v>0</v>
      </c>
      <c r="P20" s="39">
        <f>E20</f>
        <v>44973</v>
      </c>
      <c r="Q20" s="50">
        <v>50000</v>
      </c>
      <c r="R20" s="15">
        <v>49000</v>
      </c>
      <c r="S20" s="21" t="s">
        <v>24</v>
      </c>
      <c r="T20" s="33"/>
      <c r="U20" s="19"/>
    </row>
    <row r="21" spans="1:21" ht="20.100000000000001" customHeight="1" x14ac:dyDescent="0.25">
      <c r="A21" s="52">
        <v>52429</v>
      </c>
      <c r="B21" s="18" t="s">
        <v>19</v>
      </c>
      <c r="C21" s="14">
        <v>44932</v>
      </c>
      <c r="D21" s="38">
        <v>5</v>
      </c>
      <c r="E21" s="15">
        <v>62098</v>
      </c>
      <c r="F21" s="15">
        <v>0</v>
      </c>
      <c r="G21" s="15">
        <f>E21-F21</f>
        <v>62098</v>
      </c>
      <c r="H21" s="15">
        <f>ROUND(G21*18%,)</f>
        <v>11178</v>
      </c>
      <c r="I21" s="15">
        <f>ROUND(G21+H21,)</f>
        <v>73276</v>
      </c>
      <c r="J21" s="15">
        <f>G21*2%</f>
        <v>1241.96</v>
      </c>
      <c r="K21" s="15">
        <f>ROUND(G21*5%,)</f>
        <v>3105</v>
      </c>
      <c r="L21" s="15">
        <f>ROUND(G21*10%,)</f>
        <v>6210</v>
      </c>
      <c r="M21" s="15">
        <f>ROUND(G21*10%,)</f>
        <v>6210</v>
      </c>
      <c r="N21" s="39">
        <f>H21</f>
        <v>11178</v>
      </c>
      <c r="O21" s="15">
        <v>14615</v>
      </c>
      <c r="P21" s="15">
        <f>I21-SUM(J21:O21)</f>
        <v>30716.04</v>
      </c>
      <c r="Q21" s="50">
        <v>44973</v>
      </c>
      <c r="R21" s="15">
        <v>44973</v>
      </c>
      <c r="S21" s="21" t="s">
        <v>25</v>
      </c>
      <c r="T21" s="33"/>
      <c r="U21" s="19"/>
    </row>
    <row r="22" spans="1:21" ht="20.100000000000001" customHeight="1" x14ac:dyDescent="0.25">
      <c r="A22" s="52">
        <v>52429</v>
      </c>
      <c r="B22" s="18" t="s">
        <v>20</v>
      </c>
      <c r="C22" s="14">
        <v>45214</v>
      </c>
      <c r="D22" s="38">
        <v>5</v>
      </c>
      <c r="E22" s="15">
        <v>11178</v>
      </c>
      <c r="F22" s="10">
        <v>0</v>
      </c>
      <c r="G22" s="10"/>
      <c r="H22" s="10">
        <v>0</v>
      </c>
      <c r="I22" s="10">
        <f>G22+H22</f>
        <v>0</v>
      </c>
      <c r="J22" s="10">
        <v>0</v>
      </c>
      <c r="K22" s="10">
        <v>0</v>
      </c>
      <c r="L22" s="10"/>
      <c r="M22" s="10"/>
      <c r="N22" s="10"/>
      <c r="O22" s="10">
        <v>0</v>
      </c>
      <c r="P22" s="39">
        <f>E22</f>
        <v>11178</v>
      </c>
      <c r="Q22" s="50">
        <v>30000</v>
      </c>
      <c r="R22" s="15">
        <v>29400</v>
      </c>
      <c r="S22" s="21" t="s">
        <v>26</v>
      </c>
      <c r="T22" s="33"/>
      <c r="U22" s="19"/>
    </row>
    <row r="23" spans="1:21" ht="20.100000000000001" customHeight="1" x14ac:dyDescent="0.25">
      <c r="A23" s="52">
        <v>52429</v>
      </c>
      <c r="B23" s="18" t="s">
        <v>19</v>
      </c>
      <c r="C23" s="14">
        <v>45174</v>
      </c>
      <c r="D23" s="38">
        <v>6</v>
      </c>
      <c r="E23" s="15">
        <v>301032</v>
      </c>
      <c r="F23" s="15">
        <v>47687</v>
      </c>
      <c r="G23" s="15">
        <f>E23-F23</f>
        <v>253345</v>
      </c>
      <c r="H23" s="15">
        <f>ROUND(G23*18%,)</f>
        <v>45602</v>
      </c>
      <c r="I23" s="15">
        <f>ROUND(G23+H23,)</f>
        <v>298947</v>
      </c>
      <c r="J23" s="15">
        <f>G23*2%</f>
        <v>5066.9000000000005</v>
      </c>
      <c r="K23" s="15">
        <f>ROUND(G23*5%,)</f>
        <v>12667</v>
      </c>
      <c r="L23" s="15">
        <f>ROUND(G23*10%,)</f>
        <v>25335</v>
      </c>
      <c r="M23" s="15">
        <f>ROUND(G23*10%,)</f>
        <v>25335</v>
      </c>
      <c r="N23" s="39">
        <f>H23</f>
        <v>45602</v>
      </c>
      <c r="O23" s="15">
        <v>5278</v>
      </c>
      <c r="P23" s="15">
        <f>I23-SUM(J23:O23)</f>
        <v>179663.1</v>
      </c>
      <c r="Q23" s="50">
        <v>100000</v>
      </c>
      <c r="R23" s="15">
        <v>98000</v>
      </c>
      <c r="S23" s="21" t="s">
        <v>27</v>
      </c>
      <c r="T23" s="33"/>
      <c r="U23" s="19"/>
    </row>
    <row r="24" spans="1:21" ht="20.100000000000001" customHeight="1" x14ac:dyDescent="0.25">
      <c r="A24" s="52">
        <v>52429</v>
      </c>
      <c r="B24" s="18" t="s">
        <v>20</v>
      </c>
      <c r="C24" s="14">
        <v>45225</v>
      </c>
      <c r="D24" s="38">
        <v>6</v>
      </c>
      <c r="E24" s="15">
        <v>45601.74</v>
      </c>
      <c r="F24" s="19"/>
      <c r="G24" s="10"/>
      <c r="H24" s="10">
        <v>0</v>
      </c>
      <c r="I24" s="10">
        <f>ROUND(G24+H24,)</f>
        <v>0</v>
      </c>
      <c r="J24" s="10"/>
      <c r="K24" s="10">
        <v>0</v>
      </c>
      <c r="L24" s="10">
        <v>0</v>
      </c>
      <c r="M24" s="10">
        <v>0</v>
      </c>
      <c r="N24" s="10">
        <f>H24</f>
        <v>0</v>
      </c>
      <c r="O24" s="10">
        <v>0</v>
      </c>
      <c r="P24" s="39">
        <v>45601.74</v>
      </c>
      <c r="Q24" s="50">
        <v>100000</v>
      </c>
      <c r="R24" s="15">
        <v>98000</v>
      </c>
      <c r="S24" s="21" t="s">
        <v>41</v>
      </c>
      <c r="T24" s="33"/>
      <c r="U24" s="19"/>
    </row>
    <row r="25" spans="1:21" ht="20.100000000000001" customHeight="1" x14ac:dyDescent="0.25">
      <c r="A25" s="52">
        <v>52429</v>
      </c>
      <c r="B25" s="10"/>
      <c r="C25" s="10"/>
      <c r="D25" s="27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50">
        <v>11178</v>
      </c>
      <c r="R25" s="15">
        <v>11178</v>
      </c>
      <c r="S25" s="21" t="s">
        <v>47</v>
      </c>
      <c r="T25" s="33"/>
      <c r="U25" s="19"/>
    </row>
    <row r="26" spans="1:21" ht="20.100000000000001" customHeight="1" x14ac:dyDescent="0.25">
      <c r="A26" s="52">
        <v>52429</v>
      </c>
      <c r="B26" s="10"/>
      <c r="C26" s="10"/>
      <c r="D26" s="27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50">
        <v>45602</v>
      </c>
      <c r="R26" s="15">
        <v>45602</v>
      </c>
      <c r="S26" s="21" t="s">
        <v>48</v>
      </c>
      <c r="T26" s="33"/>
      <c r="U26" s="19"/>
    </row>
    <row r="27" spans="1:21" ht="20.100000000000001" customHeight="1" x14ac:dyDescent="0.25">
      <c r="A27" s="52">
        <v>52429</v>
      </c>
      <c r="B27" s="10"/>
      <c r="C27" s="10"/>
      <c r="D27" s="27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50">
        <v>50000</v>
      </c>
      <c r="R27" s="15">
        <v>49000</v>
      </c>
      <c r="S27" s="21" t="s">
        <v>49</v>
      </c>
      <c r="T27" s="33"/>
      <c r="U27" s="19"/>
    </row>
    <row r="28" spans="1:21" ht="20.100000000000001" customHeight="1" x14ac:dyDescent="0.25">
      <c r="A28" s="52">
        <v>53817</v>
      </c>
      <c r="B28" s="53" t="s">
        <v>12</v>
      </c>
      <c r="C28" s="58">
        <v>44910</v>
      </c>
      <c r="D28" s="59">
        <v>4</v>
      </c>
      <c r="E28" s="50">
        <v>819165</v>
      </c>
      <c r="F28" s="50">
        <f>700*90.07</f>
        <v>63048.999999999993</v>
      </c>
      <c r="G28" s="50">
        <f>E28-F28</f>
        <v>756116</v>
      </c>
      <c r="H28" s="50">
        <f>ROUND(G28*18%,)</f>
        <v>136101</v>
      </c>
      <c r="I28" s="50">
        <f>ROUND(G28+H28,)</f>
        <v>892217</v>
      </c>
      <c r="J28" s="50">
        <v>15122</v>
      </c>
      <c r="K28" s="50">
        <f>ROUND(G28*5%,)</f>
        <v>37806</v>
      </c>
      <c r="L28" s="50">
        <f>ROUND(G28*10%,)</f>
        <v>75612</v>
      </c>
      <c r="M28" s="50">
        <f>ROUND(G28*10%,)</f>
        <v>75612</v>
      </c>
      <c r="N28" s="64">
        <f>H28</f>
        <v>136101</v>
      </c>
      <c r="O28" s="50">
        <v>99041</v>
      </c>
      <c r="P28" s="50">
        <f>ROUND(I28-SUM(J28:O28),)</f>
        <v>452923</v>
      </c>
      <c r="Q28" s="50">
        <v>452923</v>
      </c>
      <c r="R28" s="50">
        <v>452923</v>
      </c>
      <c r="S28" s="32" t="s">
        <v>13</v>
      </c>
      <c r="T28" s="60">
        <v>-191173</v>
      </c>
      <c r="U28" s="19"/>
    </row>
    <row r="29" spans="1:21" ht="20.100000000000001" customHeight="1" x14ac:dyDescent="0.25">
      <c r="A29" s="52">
        <v>53817</v>
      </c>
      <c r="B29" s="18" t="s">
        <v>8</v>
      </c>
      <c r="C29" s="14">
        <v>44950</v>
      </c>
      <c r="D29" s="38">
        <v>4</v>
      </c>
      <c r="E29" s="15">
        <f>N28</f>
        <v>136101</v>
      </c>
      <c r="F29" s="10">
        <v>0</v>
      </c>
      <c r="G29" s="10"/>
      <c r="H29" s="10"/>
      <c r="I29" s="10"/>
      <c r="J29" s="10">
        <v>0</v>
      </c>
      <c r="K29" s="10">
        <v>0</v>
      </c>
      <c r="L29" s="10">
        <v>0</v>
      </c>
      <c r="M29" s="10">
        <v>0</v>
      </c>
      <c r="N29" s="23">
        <f>H29</f>
        <v>0</v>
      </c>
      <c r="O29" s="10">
        <v>0</v>
      </c>
      <c r="P29" s="39">
        <f>E29</f>
        <v>136101</v>
      </c>
      <c r="Q29" s="50">
        <v>136101</v>
      </c>
      <c r="R29" s="15">
        <v>136101</v>
      </c>
      <c r="S29" s="21" t="s">
        <v>14</v>
      </c>
      <c r="T29" s="33"/>
      <c r="U29" s="19"/>
    </row>
    <row r="30" spans="1:21" ht="20.100000000000001" customHeight="1" x14ac:dyDescent="0.25">
      <c r="A30" s="52">
        <v>53817</v>
      </c>
      <c r="B30" s="18" t="s">
        <v>12</v>
      </c>
      <c r="C30" s="14">
        <v>44953</v>
      </c>
      <c r="D30" s="38">
        <v>6</v>
      </c>
      <c r="E30" s="15">
        <v>351667</v>
      </c>
      <c r="F30" s="15">
        <v>0</v>
      </c>
      <c r="G30" s="15">
        <f>E30-F30</f>
        <v>351667</v>
      </c>
      <c r="H30" s="15">
        <f>ROUND(G30*18%,)</f>
        <v>63300</v>
      </c>
      <c r="I30" s="15">
        <f>ROUND(G30+H30,)</f>
        <v>414967</v>
      </c>
      <c r="J30" s="15">
        <v>7033</v>
      </c>
      <c r="K30" s="15">
        <f>ROUND(G30*5%,)</f>
        <v>17583</v>
      </c>
      <c r="L30" s="15">
        <f>ROUND(G30*10%,)</f>
        <v>35167</v>
      </c>
      <c r="M30" s="15">
        <f>ROUND(G30*10%,)</f>
        <v>35167</v>
      </c>
      <c r="N30" s="39">
        <f>H30</f>
        <v>63300</v>
      </c>
      <c r="O30" s="15">
        <v>71654</v>
      </c>
      <c r="P30" s="15">
        <f>ROUND(I30-SUM(J30:O30),)</f>
        <v>185063</v>
      </c>
      <c r="Q30" s="50">
        <v>185036</v>
      </c>
      <c r="R30" s="15">
        <v>185036</v>
      </c>
      <c r="S30" s="21" t="s">
        <v>15</v>
      </c>
      <c r="T30" s="33"/>
      <c r="U30" s="19"/>
    </row>
    <row r="31" spans="1:21" ht="20.100000000000001" customHeight="1" x14ac:dyDescent="0.25">
      <c r="A31" s="52">
        <v>53817</v>
      </c>
      <c r="B31" s="18" t="s">
        <v>8</v>
      </c>
      <c r="C31" s="14">
        <v>44980</v>
      </c>
      <c r="D31" s="38">
        <v>6</v>
      </c>
      <c r="E31" s="15">
        <v>63300</v>
      </c>
      <c r="F31" s="10">
        <v>0</v>
      </c>
      <c r="G31" s="10"/>
      <c r="H31" s="10"/>
      <c r="I31" s="10"/>
      <c r="J31" s="10">
        <v>0</v>
      </c>
      <c r="K31" s="10">
        <v>0</v>
      </c>
      <c r="L31" s="10"/>
      <c r="M31" s="10"/>
      <c r="N31" s="23">
        <v>0</v>
      </c>
      <c r="O31" s="10"/>
      <c r="P31" s="39">
        <f>E31</f>
        <v>63300</v>
      </c>
      <c r="Q31" s="50">
        <v>63300</v>
      </c>
      <c r="R31" s="15">
        <v>63300</v>
      </c>
      <c r="S31" s="21" t="s">
        <v>16</v>
      </c>
      <c r="T31" s="33"/>
      <c r="U31" s="19"/>
    </row>
    <row r="32" spans="1:21" ht="20.100000000000001" customHeight="1" x14ac:dyDescent="0.25">
      <c r="A32" s="52">
        <v>53817</v>
      </c>
      <c r="B32" s="18" t="s">
        <v>12</v>
      </c>
      <c r="C32" s="14">
        <v>45131</v>
      </c>
      <c r="D32" s="38">
        <v>3</v>
      </c>
      <c r="E32" s="15">
        <v>65747.320000000007</v>
      </c>
      <c r="F32" s="15"/>
      <c r="G32" s="15">
        <f>E32+F32</f>
        <v>65747.320000000007</v>
      </c>
      <c r="H32" s="15">
        <f>ROUND(G32*18%,)</f>
        <v>11835</v>
      </c>
      <c r="I32" s="15">
        <f>ROUND(G32+H32,)</f>
        <v>77582</v>
      </c>
      <c r="J32" s="15">
        <f>ROUND(G32*2%,)</f>
        <v>1315</v>
      </c>
      <c r="K32" s="15">
        <f>ROUND(G32*5%,)</f>
        <v>3287</v>
      </c>
      <c r="L32" s="15">
        <f>ROUND(G32*10%,)</f>
        <v>6575</v>
      </c>
      <c r="M32" s="15">
        <f>ROUND(G32*10%,)</f>
        <v>6575</v>
      </c>
      <c r="N32" s="39">
        <f>H32</f>
        <v>11835</v>
      </c>
      <c r="O32" s="15">
        <v>1224</v>
      </c>
      <c r="P32" s="15">
        <f>ROUND(I32-SUM(J32:O32),)</f>
        <v>46771</v>
      </c>
      <c r="Q32" s="50">
        <v>100000</v>
      </c>
      <c r="R32" s="15">
        <v>98000</v>
      </c>
      <c r="S32" s="21" t="s">
        <v>17</v>
      </c>
      <c r="T32" s="33"/>
      <c r="U32" s="19"/>
    </row>
    <row r="33" spans="1:21" ht="20.100000000000001" customHeight="1" x14ac:dyDescent="0.25">
      <c r="A33" s="52">
        <v>53817</v>
      </c>
      <c r="B33" s="18" t="s">
        <v>12</v>
      </c>
      <c r="C33" s="14">
        <v>45131</v>
      </c>
      <c r="D33" s="38">
        <v>4</v>
      </c>
      <c r="E33" s="15">
        <v>453007.5</v>
      </c>
      <c r="F33" s="15">
        <v>66762</v>
      </c>
      <c r="G33" s="15">
        <f>E33-F33</f>
        <v>386245.5</v>
      </c>
      <c r="H33" s="15">
        <f>ROUND(G33*18%,)</f>
        <v>69524</v>
      </c>
      <c r="I33" s="15">
        <f>ROUND(G33+H33,)</f>
        <v>455770</v>
      </c>
      <c r="J33" s="15">
        <f>ROUND(G33*2%,)</f>
        <v>7725</v>
      </c>
      <c r="K33" s="15">
        <f>ROUND(G33*5%,)</f>
        <v>19312</v>
      </c>
      <c r="L33" s="15">
        <v>0</v>
      </c>
      <c r="M33" s="15">
        <v>0</v>
      </c>
      <c r="N33" s="39">
        <f>H33</f>
        <v>69524</v>
      </c>
      <c r="O33" s="15">
        <v>0</v>
      </c>
      <c r="P33" s="15">
        <f>ROUND(I33-SUM(J33:O33),)</f>
        <v>359209</v>
      </c>
      <c r="Q33" s="50">
        <v>78400</v>
      </c>
      <c r="R33" s="15">
        <v>78400</v>
      </c>
      <c r="S33" s="21" t="s">
        <v>18</v>
      </c>
      <c r="T33" s="33"/>
      <c r="U33" s="19"/>
    </row>
    <row r="34" spans="1:21" ht="20.100000000000001" customHeight="1" x14ac:dyDescent="0.25">
      <c r="A34" s="52">
        <v>53817</v>
      </c>
      <c r="B34" s="18" t="s">
        <v>8</v>
      </c>
      <c r="C34" s="14">
        <v>45159</v>
      </c>
      <c r="D34" s="38">
        <v>3</v>
      </c>
      <c r="E34" s="15">
        <f>N32</f>
        <v>11835</v>
      </c>
      <c r="F34" s="10">
        <v>0</v>
      </c>
      <c r="G34" s="10"/>
      <c r="H34" s="10"/>
      <c r="I34" s="10"/>
      <c r="J34" s="10">
        <v>0</v>
      </c>
      <c r="K34" s="10">
        <v>0</v>
      </c>
      <c r="L34" s="10">
        <v>0</v>
      </c>
      <c r="M34" s="10">
        <v>0</v>
      </c>
      <c r="N34" s="10">
        <f>H34</f>
        <v>0</v>
      </c>
      <c r="O34" s="10">
        <v>0</v>
      </c>
      <c r="P34" s="39">
        <f>E34</f>
        <v>11835</v>
      </c>
      <c r="Q34" s="50">
        <v>46771</v>
      </c>
      <c r="R34" s="15">
        <v>46771</v>
      </c>
      <c r="S34" s="65" t="s">
        <v>38</v>
      </c>
      <c r="T34" s="33"/>
      <c r="U34" s="19"/>
    </row>
    <row r="35" spans="1:21" ht="20.100000000000001" customHeight="1" x14ac:dyDescent="0.25">
      <c r="A35" s="52">
        <v>53817</v>
      </c>
      <c r="B35" s="18" t="s">
        <v>8</v>
      </c>
      <c r="C35" s="14">
        <v>45159</v>
      </c>
      <c r="D35" s="38">
        <v>4</v>
      </c>
      <c r="E35" s="15">
        <f>N33</f>
        <v>69524</v>
      </c>
      <c r="F35" s="10">
        <v>0</v>
      </c>
      <c r="G35" s="10"/>
      <c r="H35" s="10"/>
      <c r="I35" s="10"/>
      <c r="J35" s="10">
        <v>0</v>
      </c>
      <c r="K35" s="10">
        <v>0</v>
      </c>
      <c r="L35" s="10">
        <v>0</v>
      </c>
      <c r="M35" s="10">
        <v>0</v>
      </c>
      <c r="N35" s="10">
        <f>H35</f>
        <v>0</v>
      </c>
      <c r="O35" s="10">
        <v>0</v>
      </c>
      <c r="P35" s="39">
        <f>E35</f>
        <v>69524</v>
      </c>
      <c r="Q35" s="50">
        <v>182810</v>
      </c>
      <c r="R35" s="15">
        <v>182810</v>
      </c>
      <c r="S35" s="21" t="s">
        <v>39</v>
      </c>
      <c r="T35" s="33"/>
      <c r="U35" s="19"/>
    </row>
    <row r="36" spans="1:21" ht="20.100000000000001" customHeight="1" x14ac:dyDescent="0.25">
      <c r="A36" s="52">
        <v>53817</v>
      </c>
      <c r="B36" s="10"/>
      <c r="C36" s="1"/>
      <c r="D36" s="27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50">
        <v>100000</v>
      </c>
      <c r="R36" s="15">
        <v>98000</v>
      </c>
      <c r="S36" s="21" t="s">
        <v>37</v>
      </c>
      <c r="T36" s="33"/>
      <c r="U36" s="19"/>
    </row>
    <row r="37" spans="1:21" ht="20.100000000000001" customHeight="1" x14ac:dyDescent="0.25">
      <c r="A37" s="52">
        <v>53817</v>
      </c>
      <c r="B37" s="10"/>
      <c r="C37" s="1"/>
      <c r="D37" s="27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50">
        <v>81358</v>
      </c>
      <c r="R37" s="15">
        <v>81358</v>
      </c>
      <c r="S37" s="21" t="s">
        <v>50</v>
      </c>
      <c r="T37" s="33"/>
      <c r="U37" s="19"/>
    </row>
    <row r="38" spans="1:21" ht="20.100000000000001" customHeight="1" x14ac:dyDescent="0.25">
      <c r="A38" s="52">
        <v>53817</v>
      </c>
      <c r="B38" s="10"/>
      <c r="C38" s="1"/>
      <c r="D38" s="27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50">
        <v>50000</v>
      </c>
      <c r="R38" s="15">
        <v>49000</v>
      </c>
      <c r="S38" s="21" t="s">
        <v>51</v>
      </c>
      <c r="T38" s="33"/>
      <c r="U38" s="19"/>
    </row>
    <row r="39" spans="1:21" ht="20.100000000000001" customHeight="1" thickBot="1" x14ac:dyDescent="0.3">
      <c r="A39" s="52">
        <v>53817</v>
      </c>
      <c r="B39" s="10"/>
      <c r="C39" s="1"/>
      <c r="D39" s="27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50">
        <v>39200</v>
      </c>
      <c r="R39" s="15">
        <v>39200</v>
      </c>
      <c r="S39" s="21" t="s">
        <v>65</v>
      </c>
      <c r="T39" s="33"/>
      <c r="U39" s="19"/>
    </row>
    <row r="40" spans="1:21" ht="30" x14ac:dyDescent="0.25">
      <c r="A40" s="52">
        <v>55128</v>
      </c>
      <c r="B40" s="61" t="s">
        <v>3</v>
      </c>
      <c r="C40" s="69">
        <v>44985</v>
      </c>
      <c r="D40" s="70">
        <v>7</v>
      </c>
      <c r="E40" s="71">
        <v>572623.25</v>
      </c>
      <c r="F40" s="71">
        <v>40532</v>
      </c>
      <c r="G40" s="71">
        <f>E40-F40</f>
        <v>532091.25</v>
      </c>
      <c r="H40" s="71" t="e">
        <f>ROUND(G40*#REF!,0)</f>
        <v>#REF!</v>
      </c>
      <c r="I40" s="71" t="e">
        <f>ROUND(G40+H40,)</f>
        <v>#REF!</v>
      </c>
      <c r="J40" s="71" t="e">
        <f>G40*#REF!</f>
        <v>#REF!</v>
      </c>
      <c r="K40" s="71" t="e">
        <f>G40*#REF!</f>
        <v>#REF!</v>
      </c>
      <c r="L40" s="71">
        <v>53209.13</v>
      </c>
      <c r="M40" s="71" t="e">
        <f>G40*#REF!</f>
        <v>#REF!</v>
      </c>
      <c r="N40" s="72" t="e">
        <f>H40</f>
        <v>#REF!</v>
      </c>
      <c r="O40" s="71">
        <v>38678</v>
      </c>
      <c r="P40" s="71" t="e">
        <f>ROUND(I40-SUM(J40:O40),0)</f>
        <v>#REF!</v>
      </c>
      <c r="Q40" s="50">
        <v>200000</v>
      </c>
      <c r="R40" s="50">
        <v>196000</v>
      </c>
      <c r="S40" s="77" t="s">
        <v>4</v>
      </c>
      <c r="T40" s="60">
        <v>-284359</v>
      </c>
      <c r="U40" s="19"/>
    </row>
    <row r="41" spans="1:21" ht="30" x14ac:dyDescent="0.25">
      <c r="A41" s="52">
        <v>55128</v>
      </c>
      <c r="B41" s="17" t="s">
        <v>3</v>
      </c>
      <c r="C41" s="14">
        <v>45055</v>
      </c>
      <c r="D41" s="38">
        <v>1</v>
      </c>
      <c r="E41" s="15">
        <v>407456</v>
      </c>
      <c r="F41" s="15">
        <v>0</v>
      </c>
      <c r="G41" s="15">
        <f>E41-F41</f>
        <v>407456</v>
      </c>
      <c r="H41" s="15" t="e">
        <f>ROUND(G41*#REF!,0)</f>
        <v>#REF!</v>
      </c>
      <c r="I41" s="15" t="e">
        <f>ROUND(G41+H41,)</f>
        <v>#REF!</v>
      </c>
      <c r="J41" s="15" t="e">
        <f>G41*#REF!</f>
        <v>#REF!</v>
      </c>
      <c r="K41" s="15" t="e">
        <f>G41*#REF!</f>
        <v>#REF!</v>
      </c>
      <c r="L41" s="15">
        <v>40745</v>
      </c>
      <c r="M41" s="15" t="e">
        <f>G41*#REF!</f>
        <v>#REF!</v>
      </c>
      <c r="N41" s="39" t="e">
        <f>H41</f>
        <v>#REF!</v>
      </c>
      <c r="O41" s="15">
        <v>97239</v>
      </c>
      <c r="P41" s="15" t="e">
        <f>ROUND(I41-SUM(J41:O41),0)</f>
        <v>#REF!</v>
      </c>
      <c r="Q41" s="50">
        <v>100000</v>
      </c>
      <c r="R41" s="15">
        <v>98000</v>
      </c>
      <c r="S41" s="21" t="s">
        <v>5</v>
      </c>
      <c r="T41" s="33"/>
      <c r="U41" s="19"/>
    </row>
    <row r="42" spans="1:21" ht="20.100000000000001" customHeight="1" x14ac:dyDescent="0.25">
      <c r="A42" s="52">
        <v>55128</v>
      </c>
      <c r="B42" s="18" t="s">
        <v>8</v>
      </c>
      <c r="C42" s="14">
        <v>45009</v>
      </c>
      <c r="D42" s="38">
        <v>7</v>
      </c>
      <c r="E42" s="15">
        <v>95776</v>
      </c>
      <c r="F42" s="10"/>
      <c r="G42" s="10"/>
      <c r="H42" s="10">
        <v>0</v>
      </c>
      <c r="I42" s="10">
        <f>G42+H42</f>
        <v>0</v>
      </c>
      <c r="J42" s="10">
        <v>0</v>
      </c>
      <c r="K42" s="10"/>
      <c r="L42" s="10"/>
      <c r="M42" s="10"/>
      <c r="N42" s="10"/>
      <c r="O42" s="19"/>
      <c r="P42" s="39">
        <f>E42</f>
        <v>95776</v>
      </c>
      <c r="Q42" s="50">
        <v>58800</v>
      </c>
      <c r="R42" s="15">
        <v>58800</v>
      </c>
      <c r="S42" s="21" t="s">
        <v>6</v>
      </c>
      <c r="T42" s="34"/>
      <c r="U42" s="19"/>
    </row>
    <row r="43" spans="1:21" ht="20.100000000000001" customHeight="1" x14ac:dyDescent="0.25">
      <c r="A43" s="52">
        <v>55128</v>
      </c>
      <c r="B43" s="18" t="s">
        <v>8</v>
      </c>
      <c r="C43" s="14">
        <v>45099</v>
      </c>
      <c r="D43" s="38">
        <v>1</v>
      </c>
      <c r="E43" s="15">
        <v>73342</v>
      </c>
      <c r="F43" s="19"/>
      <c r="G43" s="10"/>
      <c r="H43" s="10"/>
      <c r="I43" s="10"/>
      <c r="J43" s="10"/>
      <c r="K43" s="10"/>
      <c r="L43" s="10"/>
      <c r="M43" s="10"/>
      <c r="N43" s="10"/>
      <c r="O43" s="10"/>
      <c r="P43" s="39">
        <f>E43</f>
        <v>73342</v>
      </c>
      <c r="Q43" s="50">
        <v>100000</v>
      </c>
      <c r="R43" s="15">
        <v>98000</v>
      </c>
      <c r="S43" s="21" t="s">
        <v>7</v>
      </c>
      <c r="T43" s="33"/>
      <c r="U43" s="19"/>
    </row>
    <row r="44" spans="1:21" ht="20.100000000000001" customHeight="1" thickBot="1" x14ac:dyDescent="0.3">
      <c r="A44" s="52">
        <v>55128</v>
      </c>
      <c r="B44" s="28" t="s">
        <v>76</v>
      </c>
      <c r="C44" s="73">
        <v>45670</v>
      </c>
      <c r="D44" s="74">
        <v>116</v>
      </c>
      <c r="E44" s="75">
        <v>85754</v>
      </c>
      <c r="F44" s="37"/>
      <c r="G44" s="37"/>
      <c r="H44" s="76"/>
      <c r="I44" s="76"/>
      <c r="J44" s="37"/>
      <c r="K44" s="37"/>
      <c r="L44" s="37"/>
      <c r="M44" s="37"/>
      <c r="N44" s="37"/>
      <c r="O44" s="37"/>
      <c r="P44" s="75">
        <v>85754</v>
      </c>
      <c r="Q44" s="50">
        <v>95776</v>
      </c>
      <c r="R44" s="15">
        <v>95776</v>
      </c>
      <c r="S44" s="21" t="s">
        <v>9</v>
      </c>
      <c r="T44" s="34"/>
      <c r="U44" s="19"/>
    </row>
    <row r="45" spans="1:21" ht="20.100000000000001" customHeight="1" x14ac:dyDescent="0.25">
      <c r="A45" s="52">
        <v>55128</v>
      </c>
      <c r="B45" s="28"/>
      <c r="C45" s="66"/>
      <c r="D45" s="67"/>
      <c r="E45" s="56"/>
      <c r="F45" s="56"/>
      <c r="G45" s="56"/>
      <c r="H45" s="68"/>
      <c r="I45" s="68"/>
      <c r="J45" s="56"/>
      <c r="K45" s="56"/>
      <c r="L45" s="56"/>
      <c r="M45" s="56"/>
      <c r="N45" s="56"/>
      <c r="O45" s="56"/>
      <c r="P45" s="56"/>
      <c r="Q45" s="50">
        <v>99153</v>
      </c>
      <c r="R45" s="15">
        <v>99153</v>
      </c>
      <c r="S45" s="21" t="s">
        <v>10</v>
      </c>
      <c r="T45" s="34"/>
      <c r="U45" s="19"/>
    </row>
    <row r="46" spans="1:21" ht="20.100000000000001" customHeight="1" x14ac:dyDescent="0.25">
      <c r="A46" s="52">
        <v>55128</v>
      </c>
      <c r="B46" s="19"/>
      <c r="C46" s="19"/>
      <c r="D46" s="28"/>
      <c r="E46" s="19"/>
      <c r="F46" s="19"/>
      <c r="G46" s="19"/>
      <c r="H46" s="20"/>
      <c r="I46" s="20"/>
      <c r="J46" s="19"/>
      <c r="K46" s="19"/>
      <c r="L46" s="19"/>
      <c r="M46" s="19"/>
      <c r="N46" s="19"/>
      <c r="O46" s="19"/>
      <c r="P46" s="19"/>
      <c r="Q46" s="50">
        <v>100000</v>
      </c>
      <c r="R46" s="15">
        <v>98000</v>
      </c>
      <c r="S46" s="21" t="s">
        <v>11</v>
      </c>
      <c r="T46" s="34"/>
      <c r="U46" s="19"/>
    </row>
    <row r="47" spans="1:21" ht="20.100000000000001" customHeight="1" x14ac:dyDescent="0.25">
      <c r="A47" s="52">
        <v>55128</v>
      </c>
      <c r="B47" s="19"/>
      <c r="C47" s="19"/>
      <c r="D47" s="28"/>
      <c r="E47" s="19"/>
      <c r="F47" s="19"/>
      <c r="G47" s="19"/>
      <c r="H47" s="20"/>
      <c r="I47" s="20"/>
      <c r="J47" s="19"/>
      <c r="K47" s="19"/>
      <c r="L47" s="19"/>
      <c r="M47" s="19"/>
      <c r="N47" s="19"/>
      <c r="O47" s="19"/>
      <c r="P47" s="19"/>
      <c r="Q47" s="50">
        <v>73342</v>
      </c>
      <c r="R47" s="15">
        <v>73342</v>
      </c>
      <c r="S47" s="21" t="s">
        <v>36</v>
      </c>
      <c r="T47" s="34"/>
      <c r="U47" s="19"/>
    </row>
    <row r="48" spans="1:21" ht="20.100000000000001" customHeight="1" thickBot="1" x14ac:dyDescent="0.3">
      <c r="A48" s="52">
        <v>55128</v>
      </c>
      <c r="B48" s="19"/>
      <c r="C48" s="19"/>
      <c r="D48" s="28"/>
      <c r="E48" s="19"/>
      <c r="F48" s="19"/>
      <c r="G48" s="19"/>
      <c r="H48" s="20"/>
      <c r="I48" s="20"/>
      <c r="J48" s="19"/>
      <c r="K48" s="19"/>
      <c r="L48" s="19"/>
      <c r="M48" s="19"/>
      <c r="N48" s="19"/>
      <c r="O48" s="19"/>
      <c r="P48" s="19"/>
      <c r="Q48" s="50">
        <v>100000</v>
      </c>
      <c r="R48" s="15">
        <v>98000</v>
      </c>
      <c r="S48" s="21" t="s">
        <v>40</v>
      </c>
      <c r="T48" s="34"/>
      <c r="U48" s="19"/>
    </row>
    <row r="49" spans="1:21" ht="20.100000000000001" customHeight="1" x14ac:dyDescent="0.25">
      <c r="A49" s="52">
        <v>57798</v>
      </c>
      <c r="B49" s="53" t="s">
        <v>44</v>
      </c>
      <c r="C49" s="69">
        <v>45083</v>
      </c>
      <c r="D49" s="78">
        <v>2</v>
      </c>
      <c r="E49" s="71">
        <v>646976</v>
      </c>
      <c r="F49" s="71">
        <v>18014</v>
      </c>
      <c r="G49" s="71">
        <f>E49-F49</f>
        <v>628962</v>
      </c>
      <c r="H49" s="71">
        <f>ROUND(G49*18%,)</f>
        <v>113213</v>
      </c>
      <c r="I49" s="71">
        <f>G49+H49</f>
        <v>742175</v>
      </c>
      <c r="J49" s="71">
        <v>12579.24</v>
      </c>
      <c r="K49" s="71">
        <f>ROUND(G49*5%,)</f>
        <v>31448</v>
      </c>
      <c r="L49" s="71">
        <f>ROUND(G49*10%,)</f>
        <v>62896</v>
      </c>
      <c r="M49" s="71">
        <f>ROUND(G49*10%,)</f>
        <v>62896</v>
      </c>
      <c r="N49" s="72">
        <f>H49</f>
        <v>113213</v>
      </c>
      <c r="O49" s="71">
        <v>3450</v>
      </c>
      <c r="P49" s="71">
        <f>ROUND(I49-SUM(J49:O49),)</f>
        <v>455693</v>
      </c>
      <c r="Q49" s="71">
        <v>455693</v>
      </c>
      <c r="R49" s="71">
        <v>455693</v>
      </c>
      <c r="S49" s="81" t="s">
        <v>54</v>
      </c>
      <c r="T49" s="60">
        <v>-54000</v>
      </c>
      <c r="U49" s="19"/>
    </row>
    <row r="50" spans="1:21" ht="20.100000000000001" customHeight="1" x14ac:dyDescent="0.25">
      <c r="A50" s="52">
        <v>57798</v>
      </c>
      <c r="B50" s="18" t="s">
        <v>44</v>
      </c>
      <c r="C50" s="14">
        <v>45230</v>
      </c>
      <c r="D50" s="38">
        <v>9</v>
      </c>
      <c r="E50" s="15">
        <v>398973</v>
      </c>
      <c r="F50" s="15">
        <v>0</v>
      </c>
      <c r="G50" s="15">
        <f>E50-F50</f>
        <v>398973</v>
      </c>
      <c r="H50" s="15">
        <f>ROUND(G50*18%,)</f>
        <v>71815</v>
      </c>
      <c r="I50" s="15">
        <f>G50+H50</f>
        <v>470788</v>
      </c>
      <c r="J50" s="15">
        <f>G50*2%</f>
        <v>7979.46</v>
      </c>
      <c r="K50" s="15">
        <f>ROUND(G50*5%,)</f>
        <v>19949</v>
      </c>
      <c r="L50" s="15">
        <f>ROUND(G50*10%,)</f>
        <v>39897</v>
      </c>
      <c r="M50" s="15">
        <f>ROUND(G50*10%,)</f>
        <v>39897</v>
      </c>
      <c r="N50" s="39">
        <f>H50</f>
        <v>71815</v>
      </c>
      <c r="O50" s="15">
        <v>96271</v>
      </c>
      <c r="P50" s="15">
        <f>ROUND(I50-SUM(J50:O50),)</f>
        <v>194980</v>
      </c>
      <c r="Q50" s="50">
        <v>113213</v>
      </c>
      <c r="R50" s="15">
        <v>113213</v>
      </c>
      <c r="S50" s="21" t="s">
        <v>55</v>
      </c>
      <c r="T50" s="33"/>
      <c r="U50" s="19"/>
    </row>
    <row r="51" spans="1:21" ht="20.100000000000001" customHeight="1" x14ac:dyDescent="0.25">
      <c r="A51" s="52">
        <v>57798</v>
      </c>
      <c r="B51" s="18" t="s">
        <v>8</v>
      </c>
      <c r="C51" s="14">
        <v>45131</v>
      </c>
      <c r="D51" s="26">
        <v>2</v>
      </c>
      <c r="E51" s="15">
        <f>N49</f>
        <v>113213</v>
      </c>
      <c r="F51" s="10"/>
      <c r="G51" s="10"/>
      <c r="H51" s="10">
        <v>0</v>
      </c>
      <c r="I51" s="10">
        <f t="shared" ref="I51" si="4">G51+H51</f>
        <v>0</v>
      </c>
      <c r="J51" s="10">
        <v>0</v>
      </c>
      <c r="K51" s="10">
        <v>0</v>
      </c>
      <c r="L51" s="10">
        <v>0</v>
      </c>
      <c r="M51" s="10">
        <v>0</v>
      </c>
      <c r="N51" s="10">
        <f t="shared" ref="N51" si="5">H51</f>
        <v>0</v>
      </c>
      <c r="O51" s="10">
        <v>0</v>
      </c>
      <c r="P51" s="39">
        <f>E51</f>
        <v>113213</v>
      </c>
      <c r="Q51" s="50">
        <v>200000</v>
      </c>
      <c r="R51" s="15">
        <v>196000</v>
      </c>
      <c r="S51" s="21" t="s">
        <v>56</v>
      </c>
      <c r="T51" s="33"/>
      <c r="U51" s="19"/>
    </row>
    <row r="52" spans="1:21" ht="20.100000000000001" customHeight="1" x14ac:dyDescent="0.25">
      <c r="A52" s="52">
        <v>57798</v>
      </c>
      <c r="B52" s="18" t="s">
        <v>8</v>
      </c>
      <c r="C52" s="14">
        <v>45250</v>
      </c>
      <c r="D52" s="26">
        <v>9</v>
      </c>
      <c r="E52" s="15">
        <f>N50</f>
        <v>71815</v>
      </c>
      <c r="F52" s="10"/>
      <c r="G52" s="10"/>
      <c r="H52" s="10">
        <v>0</v>
      </c>
      <c r="I52" s="10">
        <f t="shared" ref="I52" si="6">G52+H52</f>
        <v>0</v>
      </c>
      <c r="J52" s="10">
        <v>0</v>
      </c>
      <c r="K52" s="10">
        <v>0</v>
      </c>
      <c r="L52" s="10">
        <v>0</v>
      </c>
      <c r="M52" s="10">
        <v>0</v>
      </c>
      <c r="N52" s="10">
        <f t="shared" ref="N52" si="7">H52</f>
        <v>0</v>
      </c>
      <c r="O52" s="10">
        <v>0</v>
      </c>
      <c r="P52" s="39">
        <v>71815</v>
      </c>
      <c r="Q52" s="50">
        <v>71815</v>
      </c>
      <c r="R52" s="15">
        <v>71815</v>
      </c>
      <c r="S52" s="21" t="s">
        <v>57</v>
      </c>
      <c r="T52" s="33"/>
      <c r="U52" s="19"/>
    </row>
    <row r="53" spans="1:21" ht="20.100000000000001" customHeight="1" x14ac:dyDescent="0.25">
      <c r="A53" s="52">
        <v>57798</v>
      </c>
      <c r="B53" s="18" t="s">
        <v>44</v>
      </c>
      <c r="C53" s="14">
        <v>45311</v>
      </c>
      <c r="D53" s="38">
        <v>12</v>
      </c>
      <c r="E53" s="15">
        <v>62610</v>
      </c>
      <c r="F53" s="15">
        <v>0</v>
      </c>
      <c r="G53" s="15">
        <f>E53-F53</f>
        <v>62610</v>
      </c>
      <c r="H53" s="15">
        <f>ROUND(G53*18%,)</f>
        <v>11270</v>
      </c>
      <c r="I53" s="15">
        <f>G53+H53</f>
        <v>73880</v>
      </c>
      <c r="J53" s="15">
        <f>G53*2%</f>
        <v>1252.2</v>
      </c>
      <c r="K53" s="15">
        <f>ROUND(G53*5%,)</f>
        <v>3131</v>
      </c>
      <c r="L53" s="15">
        <f>ROUND(G53*10%,)</f>
        <v>6261</v>
      </c>
      <c r="M53" s="15">
        <f>ROUND(G53*10%,)</f>
        <v>6261</v>
      </c>
      <c r="N53" s="39">
        <f>H53</f>
        <v>11270</v>
      </c>
      <c r="O53" s="15">
        <v>1765</v>
      </c>
      <c r="P53" s="15">
        <f>ROUND(I53-SUM(J53:O53),)</f>
        <v>43940</v>
      </c>
      <c r="Q53" s="50">
        <v>42920</v>
      </c>
      <c r="R53" s="15">
        <v>42920</v>
      </c>
      <c r="S53" s="21" t="s">
        <v>66</v>
      </c>
      <c r="T53" s="33"/>
      <c r="U53" s="19"/>
    </row>
    <row r="54" spans="1:21" ht="20.100000000000001" customHeight="1" thickBot="1" x14ac:dyDescent="0.3">
      <c r="A54" s="52">
        <v>57798</v>
      </c>
      <c r="B54" s="18" t="s">
        <v>8</v>
      </c>
      <c r="C54" s="73">
        <v>45345</v>
      </c>
      <c r="D54" s="79">
        <v>12</v>
      </c>
      <c r="E54" s="45">
        <f>N53</f>
        <v>11270</v>
      </c>
      <c r="F54" s="11"/>
      <c r="G54" s="11"/>
      <c r="H54" s="11"/>
      <c r="I54" s="11"/>
      <c r="J54" s="11"/>
      <c r="K54" s="11"/>
      <c r="L54" s="11"/>
      <c r="M54" s="11"/>
      <c r="N54" s="80"/>
      <c r="O54" s="11"/>
      <c r="P54" s="46">
        <f>E54</f>
        <v>11270</v>
      </c>
      <c r="Q54" s="50">
        <v>11270</v>
      </c>
      <c r="R54" s="15">
        <v>11270</v>
      </c>
      <c r="S54" s="21" t="s">
        <v>67</v>
      </c>
      <c r="T54" s="33"/>
      <c r="U54" s="19"/>
    </row>
    <row r="55" spans="1:21" ht="20.100000000000001" customHeight="1" thickBot="1" x14ac:dyDescent="0.3">
      <c r="A55" s="52">
        <v>57798</v>
      </c>
      <c r="B55" s="18"/>
      <c r="C55" s="54"/>
      <c r="D55" s="55"/>
      <c r="E55" s="41"/>
      <c r="F55" s="41"/>
      <c r="G55" s="41"/>
      <c r="H55" s="41"/>
      <c r="I55" s="41"/>
      <c r="J55" s="41"/>
      <c r="K55" s="41"/>
      <c r="L55" s="41"/>
      <c r="M55" s="41"/>
      <c r="N55" s="51"/>
      <c r="O55" s="41"/>
      <c r="P55" s="51"/>
      <c r="Q55" s="82">
        <v>50000</v>
      </c>
      <c r="R55" s="45">
        <v>49000</v>
      </c>
      <c r="S55" s="83" t="s">
        <v>72</v>
      </c>
      <c r="T55" s="33"/>
      <c r="U55" s="19"/>
    </row>
    <row r="56" spans="1:21" ht="20.100000000000001" customHeight="1" x14ac:dyDescent="0.25">
      <c r="A56" s="52">
        <v>59739</v>
      </c>
      <c r="B56" s="53" t="s">
        <v>45</v>
      </c>
      <c r="C56" s="69">
        <v>44895</v>
      </c>
      <c r="D56" s="78">
        <v>10</v>
      </c>
      <c r="E56" s="71">
        <v>466158</v>
      </c>
      <c r="F56" s="71">
        <v>36028</v>
      </c>
      <c r="G56" s="71">
        <f>E56-F56</f>
        <v>430130</v>
      </c>
      <c r="H56" s="71">
        <f>ROUND(G56*18%,)</f>
        <v>77423</v>
      </c>
      <c r="I56" s="71">
        <f>G56+H56</f>
        <v>507553</v>
      </c>
      <c r="J56" s="71">
        <f>G56*2%</f>
        <v>8602.6</v>
      </c>
      <c r="K56" s="71">
        <f>ROUND(G56*5%,)</f>
        <v>21507</v>
      </c>
      <c r="L56" s="71">
        <f>ROUND(G56*10%,)</f>
        <v>43013</v>
      </c>
      <c r="M56" s="71">
        <f>ROUND(G56*10%,)</f>
        <v>43013</v>
      </c>
      <c r="N56" s="72">
        <f>H56</f>
        <v>77423</v>
      </c>
      <c r="O56" s="71">
        <v>175368</v>
      </c>
      <c r="P56" s="71">
        <f>ROUND(I56-SUM(J56:O56),)</f>
        <v>138626</v>
      </c>
      <c r="Q56" s="50">
        <v>100000</v>
      </c>
      <c r="R56" s="50">
        <v>98000</v>
      </c>
      <c r="S56" s="32" t="s">
        <v>46</v>
      </c>
      <c r="T56" s="60">
        <v>-152002</v>
      </c>
      <c r="U56" s="19"/>
    </row>
    <row r="57" spans="1:21" ht="20.100000000000001" customHeight="1" thickBot="1" x14ac:dyDescent="0.3">
      <c r="A57" s="52">
        <v>59739</v>
      </c>
      <c r="B57" s="18" t="s">
        <v>8</v>
      </c>
      <c r="C57" s="84">
        <v>45287</v>
      </c>
      <c r="D57" s="44">
        <v>10</v>
      </c>
      <c r="E57" s="45">
        <f>N56</f>
        <v>77423</v>
      </c>
      <c r="F57" s="11"/>
      <c r="G57" s="11"/>
      <c r="H57" s="11">
        <v>0</v>
      </c>
      <c r="I57" s="11">
        <f t="shared" ref="I57" si="8">G57+H57</f>
        <v>0</v>
      </c>
      <c r="J57" s="11">
        <v>0</v>
      </c>
      <c r="K57" s="11">
        <v>0</v>
      </c>
      <c r="L57" s="11">
        <v>0</v>
      </c>
      <c r="M57" s="11">
        <v>0</v>
      </c>
      <c r="N57" s="11">
        <f t="shared" ref="N57" si="9">H57</f>
        <v>0</v>
      </c>
      <c r="O57" s="11">
        <v>0</v>
      </c>
      <c r="P57" s="46">
        <f>E57-F57</f>
        <v>77423</v>
      </c>
      <c r="Q57" s="50">
        <v>40627</v>
      </c>
      <c r="R57" s="15">
        <v>40627</v>
      </c>
      <c r="S57" s="21" t="s">
        <v>60</v>
      </c>
      <c r="T57" s="33"/>
      <c r="U57" s="19"/>
    </row>
    <row r="58" spans="1:21" ht="20.100000000000001" customHeight="1" x14ac:dyDescent="0.25">
      <c r="A58" s="52">
        <v>59739</v>
      </c>
      <c r="B58" s="10"/>
      <c r="C58" s="41"/>
      <c r="D58" s="42"/>
      <c r="E58" s="41"/>
      <c r="F58" s="41"/>
      <c r="G58" s="41"/>
      <c r="H58" s="41"/>
      <c r="I58" s="41"/>
      <c r="J58" s="41"/>
      <c r="K58" s="41"/>
      <c r="L58" s="41"/>
      <c r="M58" s="41"/>
      <c r="N58" s="41"/>
      <c r="O58" s="41"/>
      <c r="P58" s="41"/>
      <c r="Q58" s="50">
        <v>77424</v>
      </c>
      <c r="R58" s="15">
        <v>77424</v>
      </c>
      <c r="S58" s="21" t="s">
        <v>59</v>
      </c>
      <c r="T58" s="33"/>
      <c r="U58" s="19"/>
    </row>
    <row r="59" spans="1:21" ht="20.100000000000001" customHeight="1" x14ac:dyDescent="0.25">
      <c r="A59" s="52">
        <v>59739</v>
      </c>
      <c r="B59" s="10"/>
      <c r="C59" s="10"/>
      <c r="D59" s="27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50">
        <v>100000</v>
      </c>
      <c r="R59" s="15">
        <v>98000</v>
      </c>
      <c r="S59" s="21" t="s">
        <v>58</v>
      </c>
      <c r="T59" s="33"/>
      <c r="U59" s="19"/>
    </row>
    <row r="60" spans="1:21" ht="20.100000000000001" customHeight="1" thickBot="1" x14ac:dyDescent="0.3">
      <c r="A60" s="52">
        <v>59739</v>
      </c>
      <c r="B60" s="22"/>
      <c r="C60" s="22"/>
      <c r="D60" s="29"/>
      <c r="E60" s="22"/>
      <c r="F60" s="22"/>
      <c r="G60" s="22"/>
      <c r="H60" s="22"/>
      <c r="I60" s="22"/>
      <c r="J60" s="22"/>
      <c r="K60" s="22"/>
      <c r="L60" s="22"/>
      <c r="M60" s="22"/>
      <c r="N60" s="22"/>
      <c r="O60" s="22"/>
      <c r="P60" s="22"/>
      <c r="Q60" s="50">
        <v>50000</v>
      </c>
      <c r="R60" s="48">
        <v>49000</v>
      </c>
      <c r="S60" s="49" t="s">
        <v>73</v>
      </c>
      <c r="T60" s="35"/>
      <c r="U60" s="19"/>
    </row>
    <row r="61" spans="1:21" ht="20.100000000000001" customHeight="1" x14ac:dyDescent="0.25">
      <c r="A61" s="52">
        <v>59740</v>
      </c>
      <c r="B61" s="53" t="s">
        <v>74</v>
      </c>
      <c r="C61" s="69">
        <v>45291</v>
      </c>
      <c r="D61" s="78">
        <v>11</v>
      </c>
      <c r="E61" s="71">
        <v>356029</v>
      </c>
      <c r="F61" s="71">
        <v>0</v>
      </c>
      <c r="G61" s="71">
        <f>E61-F61</f>
        <v>356029</v>
      </c>
      <c r="H61" s="71">
        <f>ROUND(G61*18%,)</f>
        <v>64085</v>
      </c>
      <c r="I61" s="71">
        <f>G61+H61</f>
        <v>420114</v>
      </c>
      <c r="J61" s="71">
        <f>G61*2%</f>
        <v>7120.58</v>
      </c>
      <c r="K61" s="71">
        <f>ROUND(G61*5%,)</f>
        <v>17801</v>
      </c>
      <c r="L61" s="71">
        <f>ROUND(G61*10%,)</f>
        <v>35603</v>
      </c>
      <c r="M61" s="71">
        <f>ROUND(G61*10%,)</f>
        <v>35603</v>
      </c>
      <c r="N61" s="72">
        <f>H61</f>
        <v>64085</v>
      </c>
      <c r="O61" s="71">
        <v>40934</v>
      </c>
      <c r="P61" s="71">
        <f>ROUND(I61-SUM(J61:O61),)</f>
        <v>218967</v>
      </c>
      <c r="Q61" s="50">
        <v>200000</v>
      </c>
      <c r="R61" s="50">
        <v>196000</v>
      </c>
      <c r="S61" s="32" t="s">
        <v>61</v>
      </c>
      <c r="T61" s="60">
        <v>-4000</v>
      </c>
      <c r="U61" s="19"/>
    </row>
    <row r="62" spans="1:21" ht="20.100000000000001" customHeight="1" thickBot="1" x14ac:dyDescent="0.3">
      <c r="A62" s="52">
        <v>59740</v>
      </c>
      <c r="B62" s="18" t="s">
        <v>8</v>
      </c>
      <c r="C62" s="43">
        <v>45310</v>
      </c>
      <c r="D62" s="79">
        <v>11</v>
      </c>
      <c r="E62" s="45">
        <f>N61</f>
        <v>64085</v>
      </c>
      <c r="F62" s="11"/>
      <c r="G62" s="11"/>
      <c r="H62" s="11">
        <v>0</v>
      </c>
      <c r="I62" s="11">
        <f t="shared" ref="I62" si="10">G62+H62</f>
        <v>0</v>
      </c>
      <c r="J62" s="11">
        <v>0</v>
      </c>
      <c r="K62" s="11">
        <v>0</v>
      </c>
      <c r="L62" s="11">
        <v>0</v>
      </c>
      <c r="M62" s="11">
        <v>0</v>
      </c>
      <c r="N62" s="11">
        <f t="shared" ref="N62" si="11">H62</f>
        <v>0</v>
      </c>
      <c r="O62" s="11">
        <v>0</v>
      </c>
      <c r="P62" s="46">
        <f>E62</f>
        <v>64085</v>
      </c>
      <c r="Q62" s="50">
        <v>22967</v>
      </c>
      <c r="R62" s="15">
        <v>22967</v>
      </c>
      <c r="S62" s="21" t="s">
        <v>63</v>
      </c>
      <c r="T62" s="33"/>
      <c r="U62" s="19"/>
    </row>
    <row r="63" spans="1:21" ht="20.100000000000001" customHeight="1" thickBot="1" x14ac:dyDescent="0.3">
      <c r="A63" s="52">
        <v>59740</v>
      </c>
      <c r="B63" s="22"/>
      <c r="C63" s="62"/>
      <c r="D63" s="63"/>
      <c r="E63" s="62"/>
      <c r="F63" s="62"/>
      <c r="G63" s="62"/>
      <c r="H63" s="62"/>
      <c r="I63" s="62"/>
      <c r="J63" s="62"/>
      <c r="K63" s="62"/>
      <c r="L63" s="62"/>
      <c r="M63" s="62"/>
      <c r="N63" s="62"/>
      <c r="O63" s="62"/>
      <c r="P63" s="62"/>
      <c r="Q63" s="50">
        <v>64085</v>
      </c>
      <c r="R63" s="48">
        <v>64085</v>
      </c>
      <c r="S63" s="49" t="s">
        <v>64</v>
      </c>
      <c r="T63" s="35"/>
      <c r="U63" s="19"/>
    </row>
    <row r="64" spans="1:21" ht="20.100000000000001" customHeight="1" x14ac:dyDescent="0.25">
      <c r="A64" s="89">
        <v>62902</v>
      </c>
      <c r="B64" s="41" t="s">
        <v>75</v>
      </c>
      <c r="C64" s="86">
        <v>45369</v>
      </c>
      <c r="D64" s="87">
        <v>18</v>
      </c>
      <c r="E64" s="71">
        <v>641752</v>
      </c>
      <c r="F64" s="71"/>
      <c r="G64" s="71">
        <f>E64-F64</f>
        <v>641752</v>
      </c>
      <c r="H64" s="71">
        <f>ROUND(G64*18%,)</f>
        <v>115515</v>
      </c>
      <c r="I64" s="71">
        <f>G64+H64</f>
        <v>757267</v>
      </c>
      <c r="J64" s="71">
        <f>G64*2%</f>
        <v>12835.04</v>
      </c>
      <c r="K64" s="71">
        <f>ROUND(G64*5%,)</f>
        <v>32088</v>
      </c>
      <c r="L64" s="71">
        <f>ROUND(G64*10%,)</f>
        <v>64175</v>
      </c>
      <c r="M64" s="71">
        <f>ROUND(G64*10%,)</f>
        <v>64175</v>
      </c>
      <c r="N64" s="72">
        <f>H64</f>
        <v>115515</v>
      </c>
      <c r="O64" s="71">
        <v>84523</v>
      </c>
      <c r="P64" s="71">
        <f>ROUND(I64-SUM(J64:O64),)</f>
        <v>383956</v>
      </c>
      <c r="Q64" s="15">
        <v>200000</v>
      </c>
      <c r="R64" s="50">
        <v>196000</v>
      </c>
      <c r="S64" s="50" t="s">
        <v>68</v>
      </c>
      <c r="T64" s="60">
        <v>-128860</v>
      </c>
      <c r="U64" s="19"/>
    </row>
    <row r="65" spans="1:21" ht="20.100000000000001" customHeight="1" x14ac:dyDescent="0.25">
      <c r="A65" s="89">
        <v>62902</v>
      </c>
      <c r="B65" s="41" t="s">
        <v>75</v>
      </c>
      <c r="C65" s="85">
        <v>45411</v>
      </c>
      <c r="D65" s="26">
        <v>18</v>
      </c>
      <c r="E65" s="15">
        <f>N64</f>
        <v>115515</v>
      </c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39">
        <f>E65</f>
        <v>115515</v>
      </c>
      <c r="Q65" s="15">
        <v>274400</v>
      </c>
      <c r="R65" s="15">
        <v>274400</v>
      </c>
      <c r="S65" s="15" t="s">
        <v>69</v>
      </c>
      <c r="T65" s="33"/>
      <c r="U65" s="19"/>
    </row>
    <row r="66" spans="1:21" ht="20.100000000000001" customHeight="1" x14ac:dyDescent="0.25">
      <c r="A66" s="89">
        <v>62902</v>
      </c>
      <c r="B66" s="41" t="s">
        <v>75</v>
      </c>
      <c r="C66" s="85">
        <v>45630</v>
      </c>
      <c r="D66" s="26">
        <v>1</v>
      </c>
      <c r="E66" s="15">
        <v>50624</v>
      </c>
      <c r="F66" s="15">
        <v>0</v>
      </c>
      <c r="G66" s="15">
        <f>E66-F66</f>
        <v>50624</v>
      </c>
      <c r="H66" s="15">
        <f>ROUND(G66*18%,)</f>
        <v>9112</v>
      </c>
      <c r="I66" s="15">
        <f>G66+H66</f>
        <v>59736</v>
      </c>
      <c r="J66" s="15">
        <f>G66*2%</f>
        <v>1012.48</v>
      </c>
      <c r="K66" s="15">
        <f>ROUND(G66*5%,)</f>
        <v>2531</v>
      </c>
      <c r="L66" s="15">
        <f>ROUND(G66*10%,)</f>
        <v>5062</v>
      </c>
      <c r="M66" s="15">
        <f>ROUND(G66*10%,)</f>
        <v>5062</v>
      </c>
      <c r="N66" s="39">
        <f>H66</f>
        <v>9112</v>
      </c>
      <c r="O66" s="15">
        <v>0</v>
      </c>
      <c r="P66" s="15">
        <f>ROUND(I66-SUM(J66:O66),)</f>
        <v>36957</v>
      </c>
      <c r="Q66" s="15">
        <v>100000</v>
      </c>
      <c r="R66" s="15">
        <v>98000</v>
      </c>
      <c r="S66" s="15" t="s">
        <v>71</v>
      </c>
      <c r="T66" s="33"/>
      <c r="U66" s="19"/>
    </row>
    <row r="67" spans="1:21" ht="20.100000000000001" customHeight="1" thickBot="1" x14ac:dyDescent="0.3">
      <c r="A67" s="89">
        <v>62902</v>
      </c>
      <c r="B67" s="18" t="s">
        <v>8</v>
      </c>
      <c r="C67" s="88">
        <v>45675</v>
      </c>
      <c r="D67" s="79">
        <v>1</v>
      </c>
      <c r="E67" s="45">
        <f>N66</f>
        <v>9112</v>
      </c>
      <c r="F67" s="11"/>
      <c r="G67" s="11"/>
      <c r="H67" s="11">
        <v>0</v>
      </c>
      <c r="I67" s="11">
        <f t="shared" ref="I67" si="12">G67+H67</f>
        <v>0</v>
      </c>
      <c r="J67" s="11">
        <v>0</v>
      </c>
      <c r="K67" s="11">
        <v>0</v>
      </c>
      <c r="L67" s="11">
        <v>0</v>
      </c>
      <c r="M67" s="11">
        <v>0</v>
      </c>
      <c r="N67" s="11">
        <f t="shared" ref="N67" si="13">H67</f>
        <v>0</v>
      </c>
      <c r="O67" s="11">
        <v>0</v>
      </c>
      <c r="P67" s="46">
        <f>E67</f>
        <v>9112</v>
      </c>
      <c r="Q67" s="15">
        <v>100000</v>
      </c>
      <c r="R67" s="15">
        <v>98000</v>
      </c>
      <c r="S67" s="15" t="s">
        <v>70</v>
      </c>
      <c r="T67" s="33"/>
      <c r="U67" s="19"/>
    </row>
    <row r="68" spans="1:21" ht="20.100000000000001" customHeight="1" x14ac:dyDescent="0.25">
      <c r="H68" s="2"/>
      <c r="I68" s="2"/>
      <c r="U68" s="19"/>
    </row>
  </sheetData>
  <phoneticPr fontId="9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Swapnil Dahiphale</cp:lastModifiedBy>
  <cp:lastPrinted>2022-06-10T14:20:18Z</cp:lastPrinted>
  <dcterms:created xsi:type="dcterms:W3CDTF">2022-06-10T14:11:52Z</dcterms:created>
  <dcterms:modified xsi:type="dcterms:W3CDTF">2025-10-09T06:12:10Z</dcterms:modified>
</cp:coreProperties>
</file>